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atarina.cigelj\Desktop\"/>
    </mc:Choice>
  </mc:AlternateContent>
  <xr:revisionPtr revIDLastSave="0" documentId="13_ncr:1_{E495CD77-D2BE-4329-9D6D-08FFC1908BBD}" xr6:coauthVersionLast="47" xr6:coauthVersionMax="47" xr10:uidLastSave="{00000000-0000-0000-0000-000000000000}"/>
  <bookViews>
    <workbookView xWindow="-120" yWindow="-120" windowWidth="29040" windowHeight="15720" xr2:uid="{6036C23E-BE32-4C21-901D-DED0C2D8697B}"/>
  </bookViews>
  <sheets>
    <sheet name="Prosinac 2024 " sheetId="13" r:id="rId1"/>
    <sheet name="Studeni 2024" sheetId="12" r:id="rId2"/>
    <sheet name="Listopad 2024" sheetId="11" r:id="rId3"/>
    <sheet name="Rujan 2024 " sheetId="9" r:id="rId4"/>
    <sheet name="Kolovoz 2024 " sheetId="8" r:id="rId5"/>
    <sheet name="Srpanj 2024 " sheetId="7" r:id="rId6"/>
    <sheet name="Lipanj 2024 " sheetId="6" r:id="rId7"/>
    <sheet name="Svibanj 2024" sheetId="5" r:id="rId8"/>
    <sheet name="Travanj 2024 " sheetId="4" r:id="rId9"/>
    <sheet name="Ožujak 2024 " sheetId="3" r:id="rId10"/>
    <sheet name="Veljača 2024 " sheetId="2" r:id="rId11"/>
    <sheet name="Siječanj 2024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3" l="1"/>
  <c r="F37" i="13"/>
  <c r="F56" i="13" s="1"/>
  <c r="F20" i="13"/>
  <c r="F30" i="13"/>
  <c r="F33" i="13"/>
  <c r="F55" i="13"/>
  <c r="F49" i="13"/>
  <c r="F3" i="13"/>
  <c r="F38" i="13"/>
  <c r="F52" i="13"/>
  <c r="F19" i="13"/>
  <c r="F40" i="13"/>
  <c r="F11" i="13"/>
  <c r="F50" i="13"/>
  <c r="F27" i="13"/>
  <c r="F35" i="13"/>
  <c r="F17" i="13"/>
  <c r="F16" i="13"/>
  <c r="F23" i="13"/>
  <c r="F4" i="13"/>
  <c r="F39" i="13"/>
  <c r="F12" i="13"/>
  <c r="F24" i="13"/>
  <c r="F22" i="13"/>
  <c r="E55" i="13"/>
  <c r="E33" i="13"/>
  <c r="F5" i="12"/>
  <c r="F11" i="12"/>
  <c r="E11" i="12"/>
  <c r="F26" i="11"/>
  <c r="F11" i="11"/>
  <c r="F13" i="11"/>
  <c r="F25" i="11"/>
  <c r="F24" i="11"/>
  <c r="F23" i="11"/>
  <c r="F7" i="11"/>
  <c r="F21" i="11"/>
  <c r="F37" i="11"/>
  <c r="F27" i="11"/>
  <c r="F31" i="11"/>
  <c r="F22" i="11"/>
  <c r="F4" i="11"/>
  <c r="E37" i="11"/>
  <c r="E22" i="11"/>
  <c r="F19" i="9"/>
  <c r="F4" i="9"/>
  <c r="F14" i="9"/>
  <c r="F16" i="9"/>
  <c r="F17" i="9"/>
  <c r="E32" i="9"/>
  <c r="E21" i="9"/>
  <c r="F14" i="8"/>
  <c r="F25" i="8"/>
  <c r="F4" i="8"/>
  <c r="F29" i="8"/>
  <c r="E21" i="8"/>
  <c r="E34" i="8"/>
  <c r="F11" i="7"/>
  <c r="F9" i="7"/>
  <c r="F28" i="7"/>
  <c r="F26" i="7"/>
  <c r="F4" i="7"/>
  <c r="F22" i="7"/>
  <c r="E31" i="7"/>
  <c r="F22" i="6"/>
  <c r="F4" i="6"/>
  <c r="F14" i="6"/>
  <c r="F18" i="6"/>
  <c r="F5" i="6"/>
  <c r="F20" i="6"/>
  <c r="E31" i="6"/>
  <c r="E36" i="5"/>
  <c r="E22" i="5"/>
  <c r="E21" i="4"/>
  <c r="E28" i="4"/>
  <c r="E24" i="3"/>
  <c r="E35" i="2"/>
  <c r="E24" i="2" l="1"/>
  <c r="E18" i="2"/>
  <c r="E19" i="1"/>
  <c r="E9" i="1"/>
  <c r="E12" i="1"/>
  <c r="E13" i="1"/>
</calcChain>
</file>

<file path=xl/sharedStrings.xml><?xml version="1.0" encoding="utf-8"?>
<sst xmlns="http://schemas.openxmlformats.org/spreadsheetml/2006/main" count="1879" uniqueCount="294">
  <si>
    <t>Naziv primatelja (naziv pravne osobe/ime i prezime fizičke osobe)</t>
  </si>
  <si>
    <t>Osobni identifikacijski broj (OIB) primatelja</t>
  </si>
  <si>
    <t>Sjedište /Prebivalište (grad ili općina) primatelja</t>
  </si>
  <si>
    <t>Način objave isplaćenog iznosa</t>
  </si>
  <si>
    <t>Naziv isplatitelja</t>
  </si>
  <si>
    <t>Vrsta rashoda/izdatka (šifra i naziv ekonomske klasifikacije razine odjeljka sukladno pravilniku kojim se uređuje sustav proračunskog računovodstva i računski plan)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</si>
  <si>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</si>
  <si>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</si>
  <si>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</si>
  <si>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</si>
  <si>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</si>
  <si>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</si>
  <si>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</si>
  <si>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</si>
  <si>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</si>
  <si>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</si>
  <si>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</si>
  <si>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</si>
  <si>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</si>
  <si>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</si>
  <si>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</si>
  <si>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</si>
  <si>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</si>
  <si>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ZAGREBAČKI ELEKTRIČNI TRAMVAJ d.o.o.</t>
  </si>
  <si>
    <t xml:space="preserve">OZALJSKA 105 , ZAGREB        </t>
  </si>
  <si>
    <t xml:space="preserve">Poliklinika za reumatske bolesti, fizikalnu medicinu i rehabilitaciju dr. Drago Čop </t>
  </si>
  <si>
    <t>NAKNADA ZA PRIJEVOZ ZAPOSLENIKA</t>
  </si>
  <si>
    <t>MEDICAL INTERTRADE d.o.o.</t>
  </si>
  <si>
    <t>´04492664153</t>
  </si>
  <si>
    <t xml:space="preserve">dr. FRANJE TUĐMANA 3,   SVETA NEDJELJA                </t>
  </si>
  <si>
    <t>ZAGREBAČKA BANKA d.d.</t>
  </si>
  <si>
    <t>TRG BANA JOSIPA JELAČIĆA 10, ZAGREB</t>
  </si>
  <si>
    <t>NAKNADA ZA BANKARSKE USLUGE</t>
  </si>
  <si>
    <t xml:space="preserve">EUROHERC OSIGURANJE d.d. -PODRUŽNICA ZAGREB   </t>
  </si>
  <si>
    <t xml:space="preserve">ULICA GRADA VUKOVARA 282, ZAGREB                     </t>
  </si>
  <si>
    <t>PREMIJA OSIGURANJA</t>
  </si>
  <si>
    <t>STRUČNO USAVRŠAVANJE ZAPOSLENIKA</t>
  </si>
  <si>
    <t>BENEFIT SYSTEMS d.o.o.</t>
  </si>
  <si>
    <t xml:space="preserve">HEINZELOVA ULICA  44, ZAGREB         </t>
  </si>
  <si>
    <t>POTRAŽIVANJA OD ZAPOSLENIH</t>
  </si>
  <si>
    <t>MAKROMIKRO GRUPA d.o.o.</t>
  </si>
  <si>
    <t xml:space="preserve">VUKOMERIČKA ULICA 6, VELIKA GORICA                      </t>
  </si>
  <si>
    <t>TEB POSLOVNO SAVJETOVANJE d.o.o.</t>
  </si>
  <si>
    <t xml:space="preserve">TRG ŽRTAVA FAŠIZMA 15/1, ZAGREB          </t>
  </si>
  <si>
    <t>DRŽAVNI PRORAČUN REPUBLIKE HRVATSKE</t>
  </si>
  <si>
    <t>PRISTOJBE I NAKNADE</t>
  </si>
  <si>
    <t>ODVJETNIČKO DRUŠTVO SMOLEK &amp; ŠKRINJAR d.o.o.</t>
  </si>
  <si>
    <t>`09442439688</t>
  </si>
  <si>
    <t xml:space="preserve">JURJA ŽERJAVIĆA 19, ZAGREB               </t>
  </si>
  <si>
    <t>INTELEKTUALNE I OSOBNE USLUGE</t>
  </si>
  <si>
    <t xml:space="preserve">FINANCIJSKA AGENCIJA  </t>
  </si>
  <si>
    <t xml:space="preserve">ULICA GRADA VUKOVARA 70, ZAGREB                           </t>
  </si>
  <si>
    <t>OSTALE USLUGE</t>
  </si>
  <si>
    <t>HŽ PUTNIČKI PRIJEVOZ d.o.o.</t>
  </si>
  <si>
    <t xml:space="preserve">STROJARSKA CESTA 11, ZAGREB                   </t>
  </si>
  <si>
    <t>HRVATSKI ZAVOD ZA ZAPOŠLJAVANJE</t>
  </si>
  <si>
    <t>ULICA KRALJA ZVONIMIRA 15, ZAGREB</t>
  </si>
  <si>
    <t>OBVEZE ZA POVRAT SREDSTAVA U PRORAČUN</t>
  </si>
  <si>
    <t>A1 Hrvatska d.o.o.</t>
  </si>
  <si>
    <t>VRTNI PUT 1, ZAGREB</t>
  </si>
  <si>
    <t>USLUGE TELEFONA</t>
  </si>
  <si>
    <t xml:space="preserve">TELEMACH HRVATSKA d.o.o. za telekomunikacijske usluge      </t>
  </si>
  <si>
    <t xml:space="preserve">JOSIPA MAROHNIĆA 1 , ZAGREB                 </t>
  </si>
  <si>
    <t xml:space="preserve">HRVATSKA RADIOTELEVIZIJA   </t>
  </si>
  <si>
    <t>PRISAVLJE 3, ZAGREB</t>
  </si>
  <si>
    <t>OSTALE KOMUNALNE USLUGE</t>
  </si>
  <si>
    <t>REMONDIS MEDISON  d.o.o.</t>
  </si>
  <si>
    <t>DRAGANIĆI 13A, DRAGANIĆI</t>
  </si>
  <si>
    <t>KOMUNALNE USLUGE</t>
  </si>
  <si>
    <t>M.B. SEMINAR d.o.o.</t>
  </si>
  <si>
    <t>FOLNEGOVIĆEVA 6D, ZAGREB</t>
  </si>
  <si>
    <t>KATANČIĆEVA 5, ZAGREB</t>
  </si>
  <si>
    <t>Kategorija 1 -                                                                                       MINIMALNI SKUP PODATAKA O TROŠENJU SREDSTAVA  ZA RAZDOBLJE 01.01.-31.01.2024.</t>
  </si>
  <si>
    <t>Kategorija 2 -                                                                                       MINIMALNI SKUP PODATAKA O TROŠENJU SREDSTAVA  ZA RAZDOBLJE 01.01.-31.01.2024.</t>
  </si>
  <si>
    <t>FIZIČKA OSOBA</t>
  </si>
  <si>
    <t>/</t>
  </si>
  <si>
    <t>KRŠINIĆEVA ULICA 8, RIJEKA</t>
  </si>
  <si>
    <t>USLUGE TEKUĆEG ODRŽAVANJA</t>
  </si>
  <si>
    <t>SPECTRA MEDIA d.o.o.</t>
  </si>
  <si>
    <t>LIFT-MONT d.o.o.</t>
  </si>
  <si>
    <t xml:space="preserve">GRADIŠĆANSKA ULICA 20, ZAGREB                    </t>
  </si>
  <si>
    <t>VIK-DENTAL d.o.o.</t>
  </si>
  <si>
    <t>V. PRELOGA 13, ZAGREB</t>
  </si>
  <si>
    <t>B.I.G. B.L.U.E. d.o.o.</t>
  </si>
  <si>
    <t>´01741196103</t>
  </si>
  <si>
    <t>PINO BUDICIN 13, PULA</t>
  </si>
  <si>
    <t>A&amp;B d.o.o.</t>
  </si>
  <si>
    <t xml:space="preserve">SLAVONSKA AVENIJA 26/12   </t>
  </si>
  <si>
    <t>KEMOLAB d.o.o.</t>
  </si>
  <si>
    <t xml:space="preserve">NADINSKA 11, ZAGREB   </t>
  </si>
  <si>
    <t xml:space="preserve">HRVATSKI ZAVOD ZA MIROVINSKO OSIGURANJE </t>
  </si>
  <si>
    <t xml:space="preserve">A. MIHANOVIĆA 3, ZAGREB   </t>
  </si>
  <si>
    <t>TROŠAK ENERGIJE</t>
  </si>
  <si>
    <t xml:space="preserve">HRVATSKO DRUŠTVO ZA MEDICINSKU BIOKEMIJU I LABORATORIJSKU MEDICINU HDMBLM                           </t>
  </si>
  <si>
    <t xml:space="preserve">BOŠKOVIĆEVA 18, ZAGREB  </t>
  </si>
  <si>
    <t>TEHNOSERVIS LAKUŠ j.d.o.o.</t>
  </si>
  <si>
    <t xml:space="preserve">REMETINEČKI GAJ 11b, ZAGREB    </t>
  </si>
  <si>
    <t>FOKUS MEDICAL d.o.o.</t>
  </si>
  <si>
    <t xml:space="preserve">RIMSKI PUT 31B, ZAGREB          </t>
  </si>
  <si>
    <t>18.</t>
  </si>
  <si>
    <t>LETNIČKA ULICA 24C, SESVETE</t>
  </si>
  <si>
    <t>PRIMUS ING d.o.o. za tehnička ispitivanja i usluge</t>
  </si>
  <si>
    <t>19.</t>
  </si>
  <si>
    <t>20.</t>
  </si>
  <si>
    <t>21.</t>
  </si>
  <si>
    <t>22.</t>
  </si>
  <si>
    <t>23.</t>
  </si>
  <si>
    <t>24.</t>
  </si>
  <si>
    <t>Kategorija 1 -                                                                                       MINIMALNI SKUP PODATAKA O TROŠENJU SREDSTAVA  ZA RAZDOBLJE 01.02.-29.02.2024.</t>
  </si>
  <si>
    <t>USLUGE ZAŠTITA NA RADU</t>
  </si>
  <si>
    <t>ZAKUP</t>
  </si>
  <si>
    <t>MAG INFORMATIKA d.o.o.</t>
  </si>
  <si>
    <t>PAKOŠTANSKA ULICA 5/II KAT, ZAGREB</t>
  </si>
  <si>
    <t>RAČUNALNE USLUGE</t>
  </si>
  <si>
    <t xml:space="preserve">GRADSKA LJEKARNA ZAGREB </t>
  </si>
  <si>
    <t>K.DRŽISLAVA 6, ZAGREB</t>
  </si>
  <si>
    <t>25.</t>
  </si>
  <si>
    <t>NARODNE NOVINE d.d.</t>
  </si>
  <si>
    <t>SAVSKI GAJ XIII. PUT 6, ZAGREB</t>
  </si>
  <si>
    <t>USLUGE PROMIDŽBE</t>
  </si>
  <si>
    <t>GLOBALDIZAJN d.o.o.</t>
  </si>
  <si>
    <t>BANI 75, BUZIN, ZAGREB</t>
  </si>
  <si>
    <t>26.</t>
  </si>
  <si>
    <t>ELEKTRONIČAR d.o.o.</t>
  </si>
  <si>
    <t xml:space="preserve">KARLOVAČKA CESTA 26A, ZAGREB                   </t>
  </si>
  <si>
    <t xml:space="preserve">MATERIJAL I DIJELOVI ZA TEKUĆE ODRŽAVANJE                                            </t>
  </si>
  <si>
    <t>27.</t>
  </si>
  <si>
    <t>28.</t>
  </si>
  <si>
    <t>29.</t>
  </si>
  <si>
    <t>MEDI-LAB d.o.o.</t>
  </si>
  <si>
    <t xml:space="preserve">ULICA ALEKSANDRA HONDLA 2/9, ZAGREB    </t>
  </si>
  <si>
    <t>MCS GRUPA d.o.o.</t>
  </si>
  <si>
    <t>`04355267582</t>
  </si>
  <si>
    <t xml:space="preserve">ZAGREBAČKA CESTA 126, ZAGREB     </t>
  </si>
  <si>
    <t>LICENCE</t>
  </si>
  <si>
    <t>Kategorija 2 -                                                                                       MINIMALNI SKUP PODATAKA O TROŠENJU SREDSTAVA  ZA RAZDOBLJE 01.02.-29.02.2024.</t>
  </si>
  <si>
    <t>-</t>
  </si>
  <si>
    <t>30.</t>
  </si>
  <si>
    <t>31.</t>
  </si>
  <si>
    <t>32.</t>
  </si>
  <si>
    <t>33.</t>
  </si>
  <si>
    <t>METRON INSTRUMENTS d.o.o.</t>
  </si>
  <si>
    <t>MEDICPRO d.o.o</t>
  </si>
  <si>
    <t xml:space="preserve">ZAVRTNICA 17, ZAGREB   </t>
  </si>
  <si>
    <t>CARINSKI ODVOJAK 4, ČAKOVEC</t>
  </si>
  <si>
    <t>KARDIAN d.o.o.</t>
  </si>
  <si>
    <t xml:space="preserve">ULICA HONDLOVA 2/9, ZAGREB       </t>
  </si>
  <si>
    <t xml:space="preserve">V.D. JAVNOG BILJEŽNIKA MARTINA ŠUGAR </t>
  </si>
  <si>
    <t>VARŠAVSKA 4, ZAGREB</t>
  </si>
  <si>
    <t>ALCA ZAGREB d.o.o.</t>
  </si>
  <si>
    <t xml:space="preserve">KOLEDOVČINA 2, ZAGREB    </t>
  </si>
  <si>
    <t>JAVNI BILJEŽNIK VLADIMIR MARČINKO</t>
  </si>
  <si>
    <t>PALMOTIĆEVA 43A, ZAGREB</t>
  </si>
  <si>
    <t>Av. DUBROVNIK 46, ZAGREB</t>
  </si>
  <si>
    <t>`04492664153</t>
  </si>
  <si>
    <t xml:space="preserve">dr. FRANJE TUĐMANA 3, SVETA NEDJELJA     </t>
  </si>
  <si>
    <t xml:space="preserve">HGSPOT GRUPA d.o.o.    </t>
  </si>
  <si>
    <t>Kategorija 1 -                                                                                       MINIMALNI SKUP PODATAKA O TROŠENJU SREDSTAVA  ZA RAZDOBLJE 01.03.-31.03.2024.</t>
  </si>
  <si>
    <t>Kategorija 2 -                                                                                       MINIMALNI SKUP PODATAKA O TROŠENJU SREDSTAVA  ZA RAZDOBLJE 01.03.-31.03.2024.</t>
  </si>
  <si>
    <t>ZATEZNE KAMATE</t>
  </si>
  <si>
    <t>BIOMAX d.o.o.</t>
  </si>
  <si>
    <t>PERJAVIČKA PUTINA 5, ZAGREB</t>
  </si>
  <si>
    <t>MAKROMIKRO  d.o.o.</t>
  </si>
  <si>
    <t>´08564317085</t>
  </si>
  <si>
    <t>DRENOVAČKA 7, ZAGREB</t>
  </si>
  <si>
    <t>MEDiLAB d.o.o.</t>
  </si>
  <si>
    <t>CROATIA OSIGURANJE D.D.</t>
  </si>
  <si>
    <t>POVRAT PO ŠTETAMA</t>
  </si>
  <si>
    <t>ULICA VATROSLAVA JAGIĆA 3, ZAGREB</t>
  </si>
  <si>
    <t>Kategorija 1 -                                                                                       MINIMALNI SKUP PODATAKA O TROŠENJU SREDSTAVA  ZA RAZDOBLJE 01.04.-30.04.2024.</t>
  </si>
  <si>
    <t>Kategorija 1 -                                                                                       MINIMALNI SKUP PODATAKA O TROŠENJU SREDSTAVA  ZA RAZDOBLJE 01.05.-31.05.2024.</t>
  </si>
  <si>
    <t>EUROHERC OSIGURANJE d.d.</t>
  </si>
  <si>
    <t>ULICA GRADA VUKOVARA 282, ZAGREB</t>
  </si>
  <si>
    <t>PREMIJE OSIGURANJA</t>
  </si>
  <si>
    <t>UREDSKA OPREMA</t>
  </si>
  <si>
    <t>GRGIĆ INSTAL d.o.o.</t>
  </si>
  <si>
    <t>ZLATKA ŠULENTIĆA 7, ZAGREB</t>
  </si>
  <si>
    <t>OPREMA ZA ODRŽAVANJE I ZAŠTITU</t>
  </si>
  <si>
    <t xml:space="preserve">MEDIS ADRIA d.o.o. </t>
  </si>
  <si>
    <t>BUZINSKA CESTA 58, ZAGREB</t>
  </si>
  <si>
    <t>MAROHNIĆEVA 1/1,  ZAGREB</t>
  </si>
  <si>
    <t>IN 2 d.o.o.</t>
  </si>
  <si>
    <t>MEDIKA d.d.</t>
  </si>
  <si>
    <t>CAPRAŠKA 1, ZAGREB</t>
  </si>
  <si>
    <t>H.K.O. d.o.o.</t>
  </si>
  <si>
    <t>BANJAVČIĆEVA 13, ZAGREB</t>
  </si>
  <si>
    <t>ISPLATA PO SUDSKOJ PRESUDI</t>
  </si>
  <si>
    <t>SREČKO POSAVEC ODVJETNIK SREČKO POSAVEC</t>
  </si>
  <si>
    <t>10000          </t>
  </si>
  <si>
    <t>  12272426385</t>
  </si>
  <si>
    <t>BRANIMIROVA 71 A, ZAGREB</t>
  </si>
  <si>
    <t>TROŠKOVI SUDSKIH POSTUPAKA</t>
  </si>
  <si>
    <t>ZATEZNE KAMATE PO SUDSKOJ PRESUDI</t>
  </si>
  <si>
    <t>Kategorija 2 -                                                                                       MINIMALNI SKUP PODATAKA O TROŠENJU SREDSTAVA  ZA RAZDOBLJE 01.05.-31.05.2024.</t>
  </si>
  <si>
    <t>Kategorija 1 -                                                                                       MINIMALNI SKUP PODATAKA O TROŠENJU SREDSTAVA  ZA RAZDOBLJE 01.06.-30.06.2024.</t>
  </si>
  <si>
    <t>71332169686</t>
  </si>
  <si>
    <t>URIHO</t>
  </si>
  <si>
    <t>AVENIJA MARINA DRŽIĆA 1, ZAGREB</t>
  </si>
  <si>
    <t>REPROMAT-ZAGREB d.o.o.</t>
  </si>
  <si>
    <t>ČIČKOVINA 10. ZAGREB</t>
  </si>
  <si>
    <t>UREDSKI MATERIJAL I OSTALI MATERIJALNI RASHODI</t>
  </si>
  <si>
    <t>MATERIJAL I SIROVINE</t>
  </si>
  <si>
    <t>RIMSKI PUT 31B, ZAGREB</t>
  </si>
  <si>
    <t>Kategorija 2 -                                                                                       MINIMALNI SKUP PODATAKA O TROŠENJU SREDSTAVA  ZA RAZDOBLJE 01.06.-30.06.2024.</t>
  </si>
  <si>
    <t>ULICA ALEKSANDRA HONDLA 2/9, ZAGREB</t>
  </si>
  <si>
    <t xml:space="preserve">00443524345   </t>
  </si>
  <si>
    <t>ELGRAD d.o.o.</t>
  </si>
  <si>
    <t>VUČAK 30, ZAGREB</t>
  </si>
  <si>
    <t>DELFORM d.o.o.</t>
  </si>
  <si>
    <t>ULICA PAVLA ŠTOOSA 19, ZAGREB</t>
  </si>
  <si>
    <t>LOJENOV PRILAZ 10, ZAGREB</t>
  </si>
  <si>
    <t>ODVJETNIČKO DRUŠTVO SMOLEK&amp;ŠKRINJAR d.o.o.</t>
  </si>
  <si>
    <t>JURJA ŽERJAVIĆA 19, ZAGREB</t>
  </si>
  <si>
    <t>LABENA d.o.o.</t>
  </si>
  <si>
    <t>JARUŠČICA 7, ZAGREB</t>
  </si>
  <si>
    <t>Kategorija 1 -                                                                                       MINIMALNI SKUP PODATAKA O TROŠENJU SREDSTAVA  ZA RAZDOBLJE 01.07.-31.07.2024.</t>
  </si>
  <si>
    <t>Kategorija 2 -                                                                                       MINIMALNI SKUP PODATAKA O TROŠENJU SREDSTAVA  ZA RAZDOBLJE 01.07.-31.07.2024.</t>
  </si>
  <si>
    <t>Kategorija 1 -                                                                                       MINIMALNI SKUP PODATAKA O TROŠENJU SREDSTAVA  ZA RAZDOBLJE 01.08.-31.08.2024.</t>
  </si>
  <si>
    <t>Kategorija 2 -                                                                                       MINIMALNI SKUP PODATAKA O TROŠENJU SREDSTAVA  ZA RAZDOBLJE 01.08.-31.08.2024.</t>
  </si>
  <si>
    <t>RAČUNALNA OPREMA</t>
  </si>
  <si>
    <t>BKR. D.O.O.</t>
  </si>
  <si>
    <t>ELUD TRADE D.O.O.</t>
  </si>
  <si>
    <t>PRERADOVIĆEVA ULICA 20, ZAGREB</t>
  </si>
  <si>
    <t>VUKOVARSKA ULICA 6, ZAGREB</t>
  </si>
  <si>
    <t xml:space="preserve">RUNJANINOVA 4, ZAGREB       </t>
  </si>
  <si>
    <t>DOM ZDRAVLJA ZAGREB- CENTAR</t>
  </si>
  <si>
    <t>ZDRAVSTVENI PREGLEDI ZAPOSLENIKA</t>
  </si>
  <si>
    <t>00053084642</t>
  </si>
  <si>
    <t>PULSUS MEDICAL d.o.o.</t>
  </si>
  <si>
    <t>JABLANSKA ULICA 74, ZAGREB</t>
  </si>
  <si>
    <t>Kategorija 1 -                                                                                       MINIMALNI SKUP PODATAKA O TROŠENJU SREDSTAVA  ZA RAZDOBLJE 01.09.-30.09.2024.</t>
  </si>
  <si>
    <t>AGMAR d.o.o.</t>
  </si>
  <si>
    <t>JAKUŠEVEČKA ULICA 4B, ZAGREB</t>
  </si>
  <si>
    <t>VATROKONTROL j.d.o.o.</t>
  </si>
  <si>
    <t>ČULINEČKA CESTA 31, ZAGREB</t>
  </si>
  <si>
    <t>BIOELEKTRONIKA d.o.o.</t>
  </si>
  <si>
    <t>KSAVER 202, ZAGREB</t>
  </si>
  <si>
    <t>Kategorija 2 -                                                                                       MINIMALNI SKUP PODATAKA O TROŠENJU SREDSTAVA  ZA RAZDOBLJE 01.09.-30.09.2024.</t>
  </si>
  <si>
    <t xml:space="preserve">CYBER_FOLKS D.O.O. </t>
  </si>
  <si>
    <t>STJEPANA RADIĆA 10, ĐURĐEVAC</t>
  </si>
  <si>
    <t>Kategorija 1 -                                                                                       MINIMALNI SKUP PODATAKA O TROŠENJU SREDSTAVA  ZA RAZDOBLJE 01.10.-31.10.2024.</t>
  </si>
  <si>
    <t>MAROHNIĆEVA 1/1, ZAGREB</t>
  </si>
  <si>
    <t>KRISTALNA IDEJA d.o.o.</t>
  </si>
  <si>
    <t>ULICA 4. GARDISKE BRIGADE 43, KAMEN</t>
  </si>
  <si>
    <t xml:space="preserve">BOR-ING-MAR d.o.o. </t>
  </si>
  <si>
    <t>DIVOSELSKA ULICA 8, ZAGREB</t>
  </si>
  <si>
    <t>ZATEZNE KAMETE IZ POSLOVNIH ODNOSA</t>
  </si>
  <si>
    <t>HRVATSKI ZAVOD ZA JAVNO ZDRAVSTVO</t>
  </si>
  <si>
    <t xml:space="preserve">ROCKEFELLEROVA ULICA 7, ZAGREB   </t>
  </si>
  <si>
    <t>Kategorija 2 -                                                                                       MINIMALNI SKUP PODATAKA O TROŠENJU SREDSTAVA  ZA RAZDOBLJE 01.10.-31.10.2024.</t>
  </si>
  <si>
    <t>Kategorija 1 -                                                                                       MINIMALNI SKUP PODATAKA O TROŠENJU SREDSTAVA  ZA RAZDOBLJE 01.11.-30.11.2024.</t>
  </si>
  <si>
    <t>Kategorija 2 -                                                                                       MINIMALNI SKUP PODATAKA O TROŠENJU SREDSTAVA  ZA RAZDOBLJE 01.11.-30.11.2024.</t>
  </si>
  <si>
    <t>MEDICINSKA OPREMA</t>
  </si>
  <si>
    <t>Kategorija 1 -                                                                                       MINIMALNI SKUP PODATAKA O TROŠENJU SREDSTAVA  ZA RAZDOBLJE 01.12.-31.12.2024.</t>
  </si>
  <si>
    <t xml:space="preserve">METROTEKA D.O.O. </t>
  </si>
  <si>
    <t xml:space="preserve">ULICA KREŠE GOLIKA 3     </t>
  </si>
  <si>
    <t xml:space="preserve">KOLNOA SUSTAVI ZAŠTITE d.o.o. </t>
  </si>
  <si>
    <t xml:space="preserve">KOVINSKA 9B            </t>
  </si>
  <si>
    <t xml:space="preserve">BAR KOD SUSTAVI d.o.o. </t>
  </si>
  <si>
    <t xml:space="preserve">ULICA ZLATKA ŠULENTIĆA 8               </t>
  </si>
  <si>
    <t xml:space="preserve">MAMM D.O.O. </t>
  </si>
  <si>
    <t xml:space="preserve">KOPARSKA 42          </t>
  </si>
  <si>
    <t xml:space="preserve">SIMON D.O.O. </t>
  </si>
  <si>
    <t xml:space="preserve">ŠIRINEČKA 29             </t>
  </si>
  <si>
    <t xml:space="preserve">PINO konzalting d.o.o. </t>
  </si>
  <si>
    <t xml:space="preserve">`02156897147 </t>
  </si>
  <si>
    <t xml:space="preserve">GRMAČA 2V    </t>
  </si>
  <si>
    <t xml:space="preserve"> SEMINARI, SAVJETOVANJA I SIMPOZIJI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</si>
  <si>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</si>
  <si>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</si>
  <si>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</si>
  <si>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</si>
  <si>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</si>
  <si>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</si>
  <si>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</si>
  <si>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</si>
  <si>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</si>
  <si>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</si>
  <si>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</si>
  <si>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</si>
  <si>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</si>
  <si>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</si>
  <si>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</si>
  <si>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</si>
  <si>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</si>
  <si>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</si>
  <si>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</si>
  <si>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</si>
  <si>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Kategorija 2 -                                                                                       MINIMALNI SKUP PODATAKA O TROŠENJU SREDSTAVA  ZA RAZDOBLJE 01.12.-31.12.2024.</t>
  </si>
  <si>
    <t>STRUČNO USAVRŠAVANJE ZAPOSLENIKA I SPECIJALIZACIJA</t>
  </si>
  <si>
    <t>OPĆA BOLNICA DR. TOMISLAV BARDEK KOPRIVNICA</t>
  </si>
  <si>
    <t xml:space="preserve"> ŽELJKA SELINGERA 1</t>
  </si>
  <si>
    <t>GRAD ZAGREB</t>
  </si>
  <si>
    <t>I TRG STJEPANA RADIĆA 1/II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</si>
</sst>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8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9F2F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right" vertical="center" wrapText="1" shrinkToFit="1"/>
    </xf>
    <xf numFmtId="0" fontId="4" fillId="0" borderId="1" xfId="0" applyFont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right" vertical="center" wrapText="1" shrinkToFi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164" fontId="0" fillId="2" borderId="2" xfId="0" applyNumberFormat="1" applyFill="1" applyBorder="1" applyAlignment="1">
      <alignment horizontal="right" vertical="center" wrapText="1" shrinkToFit="1"/>
    </xf>
    <xf numFmtId="0" fontId="5" fillId="0" borderId="2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righ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 shrinkToFit="1"/>
    </xf>
    <xf numFmtId="0" fontId="0" fillId="0" borderId="1" xfId="0" quotePrefix="1" applyBorder="1" applyAlignment="1">
      <alignment horizontal="center" vertical="center" wrapText="1" shrinkToFi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left" vertical="center" wrapText="1" shrinkToFit="1"/>
    </xf>
    <xf numFmtId="0" fontId="0" fillId="2" borderId="2" xfId="0" applyFill="1" applyBorder="1" applyAlignment="1">
      <alignment horizontal="right" vertical="center" wrapText="1" shrinkToFit="1"/>
    </xf>
    <xf numFmtId="0" fontId="0" fillId="2" borderId="2" xfId="0" applyFill="1" applyBorder="1" applyAlignment="1">
      <alignment horizontal="left" vertical="center" wrapText="1" shrinkToFi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quotePrefix="1" applyFont="1" applyBorder="1" applyAlignment="1">
      <alignment horizontal="center" wrapText="1"/>
    </xf>
    <xf numFmtId="0" fontId="0" fillId="0" borderId="2" xfId="0" quotePrefix="1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164" fontId="0" fillId="2" borderId="1" xfId="0" applyNumberFormat="1" applyFill="1" applyBorder="1" applyAlignment="1">
      <alignment horizontal="center" wrapText="1" shrinkToFit="1"/>
    </xf>
    <xf numFmtId="0" fontId="5" fillId="0" borderId="2" xfId="0" applyFont="1" applyBorder="1" applyAlignment="1">
      <alignment horizontal="center" wrapText="1" shrinkToFit="1"/>
    </xf>
    <xf numFmtId="0" fontId="0" fillId="0" borderId="1" xfId="0" applyBorder="1" applyAlignment="1">
      <alignment horizontal="center" wrapText="1" shrinkToFit="1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shrinkToFit="1"/>
    </xf>
    <xf numFmtId="0" fontId="7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2" borderId="10" xfId="0" applyNumberFormat="1" applyFill="1" applyBorder="1" applyAlignment="1">
      <alignment horizontal="right" vertical="center" wrapText="1" shrinkToFit="1"/>
    </xf>
    <xf numFmtId="0" fontId="0" fillId="2" borderId="1" xfId="0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right" vertical="center" wrapText="1" shrinkToFit="1"/>
    </xf>
    <xf numFmtId="0" fontId="0" fillId="0" borderId="1" xfId="0" applyBorder="1" applyAlignment="1">
      <alignment horizontal="left" vertical="center"/>
    </xf>
    <xf numFmtId="14" fontId="0" fillId="0" borderId="0" xfId="0" applyNumberFormat="1"/>
    <xf numFmtId="0" fontId="0" fillId="2" borderId="0" xfId="0" applyFill="1" applyAlignment="1">
      <alignment horizontal="center" vertical="center" wrapText="1" shrinkToFit="1"/>
    </xf>
    <xf numFmtId="164" fontId="4" fillId="2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0" xfId="0" applyFill="1"/>
    <xf numFmtId="0" fontId="7" fillId="4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164" fontId="0" fillId="2" borderId="0" xfId="0" applyNumberFormat="1" applyFill="1" applyAlignment="1">
      <alignment horizontal="righ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 shrinkToFit="1"/>
    </xf>
    <xf numFmtId="0" fontId="0" fillId="2" borderId="0" xfId="0" applyFill="1" applyAlignment="1">
      <alignment vertical="center" wrapText="1"/>
    </xf>
    <xf numFmtId="0" fontId="0" fillId="2" borderId="1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2" xfId="0" quotePrefix="1" applyFill="1" applyBorder="1" applyAlignment="1">
      <alignment horizontal="center" vertical="center"/>
    </xf>
    <xf numFmtId="164" fontId="0" fillId="0" borderId="0" xfId="0" applyNumberFormat="1"/>
    <xf numFmtId="0" fontId="0" fillId="2" borderId="2" xfId="0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 wrapText="1" shrinkToFit="1"/>
    </xf>
    <xf numFmtId="164" fontId="0" fillId="0" borderId="2" xfId="0" applyNumberFormat="1" applyBorder="1" applyAlignment="1">
      <alignment horizontal="right" vertical="center" wrapText="1" shrinkToFit="1"/>
    </xf>
    <xf numFmtId="0" fontId="4" fillId="2" borderId="1" xfId="0" quotePrefix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 shrinkToFit="1"/>
    </xf>
    <xf numFmtId="0" fontId="0" fillId="2" borderId="2" xfId="0" applyFill="1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14" xfId="0" applyBorder="1"/>
    <xf numFmtId="0" fontId="0" fillId="2" borderId="2" xfId="0" applyFill="1" applyBorder="1" applyAlignment="1">
      <alignment wrapText="1"/>
    </xf>
    <xf numFmtId="4" fontId="0" fillId="0" borderId="0" xfId="0" applyNumberFormat="1"/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</cellXfs>
  <cellStyles count="2">
    <cellStyle name="Normalno" xfId="0" builtinId="0"/>
    <cellStyle name="Obično_List5" xfId="1" xr:uid="{82BF69DF-CE9E-4DBB-8D4D-25120C0D079D}"/>
  </cellStyles>
  <dxfs count="0"/>
  <tableStyles count="0" defaultTableStyle="TableStyleMedium2" defaultPivotStyle="PivotStyleLight16"/>
  <colors>
    <mruColors>
      <color rgb="FFE9F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F5EC5-6B47-4622-9850-806ADE6FB816}">
  <dimension ref="A1:N66"/>
  <sheetViews>
    <sheetView tabSelected="1" zoomScale="106" zoomScaleNormal="106" workbookViewId="0">
      <selection activeCell="F56" sqref="F56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10.42578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  <col min="12" max="13" width="9.5703125" bestFit="1" customWidth="1"/>
    <col min="14" max="14" width="10.7109375" bestFit="1" customWidth="1"/>
  </cols>
  <sheetData>
    <row r="1" spans="1:9" ht="31.5" customHeight="1" thickBot="1" x14ac:dyDescent="0.3">
      <c r="A1" s="103" t="s">
        <v>253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x14ac:dyDescent="0.25">
      <c r="A2" s="71"/>
      <c r="B2" s="62" t="s">
        <v>0</v>
      </c>
      <c r="C2" s="62" t="s">
        <v>1</v>
      </c>
      <c r="D2" s="62" t="s">
        <v>2</v>
      </c>
      <c r="E2" s="62"/>
      <c r="F2" s="62" t="s">
        <v>3</v>
      </c>
      <c r="G2" s="62" t="s">
        <v>4</v>
      </c>
      <c r="H2" s="106" t="s">
        <v>5</v>
      </c>
      <c r="I2" s="107"/>
    </row>
    <row r="3" spans="1:9" ht="34.5" customHeight="1" x14ac:dyDescent="0.25">
      <c r="A3" s="18" t="s">
        <v>6</v>
      </c>
      <c r="B3" s="50" t="s">
        <v>58</v>
      </c>
      <c r="C3" s="51">
        <v>29524210204</v>
      </c>
      <c r="D3" s="97" t="s">
        <v>59</v>
      </c>
      <c r="E3" s="52"/>
      <c r="F3" s="7">
        <f>SUM(115.98+115.98)</f>
        <v>231.96</v>
      </c>
      <c r="G3" s="44" t="s">
        <v>25</v>
      </c>
      <c r="H3" s="53">
        <v>3231</v>
      </c>
      <c r="I3" s="49" t="s">
        <v>60</v>
      </c>
    </row>
    <row r="4" spans="1:9" ht="34.5" customHeight="1" x14ac:dyDescent="0.25">
      <c r="A4" s="19" t="s">
        <v>7</v>
      </c>
      <c r="B4" s="63" t="s">
        <v>149</v>
      </c>
      <c r="C4" s="61">
        <v>58353015102</v>
      </c>
      <c r="D4" s="63" t="s">
        <v>150</v>
      </c>
      <c r="E4" s="52"/>
      <c r="F4" s="7">
        <f>SUM(62.4+316.1+102.6)</f>
        <v>481.1</v>
      </c>
      <c r="G4" s="44" t="s">
        <v>25</v>
      </c>
      <c r="H4" s="65">
        <v>3221</v>
      </c>
      <c r="I4" s="49" t="s">
        <v>200</v>
      </c>
    </row>
    <row r="5" spans="1:9" ht="34.5" customHeight="1" x14ac:dyDescent="0.25">
      <c r="A5" s="18" t="s">
        <v>8</v>
      </c>
      <c r="B5" s="50" t="s">
        <v>231</v>
      </c>
      <c r="C5" s="96">
        <v>53229255187</v>
      </c>
      <c r="D5" s="97" t="s">
        <v>232</v>
      </c>
      <c r="E5" s="52"/>
      <c r="F5" s="7">
        <v>11599.25</v>
      </c>
      <c r="G5" s="44" t="s">
        <v>25</v>
      </c>
      <c r="H5" s="65">
        <v>4224</v>
      </c>
      <c r="I5" s="59" t="s">
        <v>252</v>
      </c>
    </row>
    <row r="6" spans="1:9" ht="34.5" customHeight="1" x14ac:dyDescent="0.25">
      <c r="A6" s="18" t="s">
        <v>9</v>
      </c>
      <c r="B6" s="6" t="s">
        <v>86</v>
      </c>
      <c r="C6" s="1">
        <v>93613785608</v>
      </c>
      <c r="D6" s="2" t="s">
        <v>87</v>
      </c>
      <c r="E6" s="2"/>
      <c r="F6" s="7">
        <v>592.75</v>
      </c>
      <c r="G6" s="4" t="s">
        <v>25</v>
      </c>
      <c r="H6" s="65">
        <v>3222</v>
      </c>
      <c r="I6" s="49" t="s">
        <v>201</v>
      </c>
    </row>
    <row r="7" spans="1:9" ht="34.5" customHeight="1" x14ac:dyDescent="0.25">
      <c r="A7" s="18" t="s">
        <v>10</v>
      </c>
      <c r="B7" s="6" t="s">
        <v>86</v>
      </c>
      <c r="C7" s="1">
        <v>93613785608</v>
      </c>
      <c r="D7" s="2" t="s">
        <v>87</v>
      </c>
      <c r="E7" s="2"/>
      <c r="F7" s="7">
        <v>521.36</v>
      </c>
      <c r="G7" s="4" t="s">
        <v>25</v>
      </c>
      <c r="H7" s="89">
        <v>3232</v>
      </c>
      <c r="I7" s="3" t="s">
        <v>77</v>
      </c>
    </row>
    <row r="8" spans="1:9" ht="34.5" customHeight="1" x14ac:dyDescent="0.25">
      <c r="A8" s="18" t="s">
        <v>11</v>
      </c>
      <c r="B8" s="9" t="s">
        <v>258</v>
      </c>
      <c r="C8" s="10">
        <v>63398969896</v>
      </c>
      <c r="D8" s="11" t="s">
        <v>259</v>
      </c>
      <c r="E8" s="11"/>
      <c r="F8" s="12">
        <v>91.59</v>
      </c>
      <c r="G8" s="4" t="s">
        <v>25</v>
      </c>
      <c r="H8" s="65">
        <v>3225</v>
      </c>
      <c r="I8" s="32"/>
    </row>
    <row r="9" spans="1:9" ht="34.5" customHeight="1" x14ac:dyDescent="0.25">
      <c r="A9" s="19" t="s">
        <v>12</v>
      </c>
      <c r="B9" s="27" t="s">
        <v>220</v>
      </c>
      <c r="C9" s="28">
        <v>19972711060</v>
      </c>
      <c r="D9" s="29" t="s">
        <v>223</v>
      </c>
      <c r="E9" s="29"/>
      <c r="F9" s="12">
        <v>174.95</v>
      </c>
      <c r="G9" s="44" t="s">
        <v>25</v>
      </c>
      <c r="H9" s="53">
        <v>3224</v>
      </c>
      <c r="I9" s="59" t="s">
        <v>125</v>
      </c>
    </row>
    <row r="10" spans="1:9" ht="34.5" customHeight="1" x14ac:dyDescent="0.25">
      <c r="A10" s="18" t="s">
        <v>13</v>
      </c>
      <c r="B10" s="50" t="s">
        <v>37</v>
      </c>
      <c r="C10" s="51">
        <v>57845277445</v>
      </c>
      <c r="D10" s="97" t="s">
        <v>38</v>
      </c>
      <c r="E10" s="52"/>
      <c r="F10" s="7">
        <v>225</v>
      </c>
      <c r="G10" s="44" t="s">
        <v>25</v>
      </c>
      <c r="H10" s="53">
        <v>1231</v>
      </c>
      <c r="I10" s="49" t="s">
        <v>39</v>
      </c>
    </row>
    <row r="11" spans="1:9" ht="34.5" customHeight="1" x14ac:dyDescent="0.25">
      <c r="A11" s="18" t="s">
        <v>14</v>
      </c>
      <c r="B11" s="27" t="s">
        <v>160</v>
      </c>
      <c r="C11" s="28" t="s">
        <v>195</v>
      </c>
      <c r="D11" s="98" t="s">
        <v>161</v>
      </c>
      <c r="E11" s="29"/>
      <c r="F11" s="12">
        <f>SUM(1880+1680+1680+880+212.5)</f>
        <v>6332.5</v>
      </c>
      <c r="G11" s="44" t="s">
        <v>25</v>
      </c>
      <c r="H11" s="89">
        <v>3222</v>
      </c>
      <c r="I11" s="3" t="s">
        <v>201</v>
      </c>
    </row>
    <row r="12" spans="1:9" ht="34.5" customHeight="1" x14ac:dyDescent="0.25">
      <c r="A12" s="18" t="s">
        <v>15</v>
      </c>
      <c r="B12" s="27" t="s">
        <v>83</v>
      </c>
      <c r="C12" s="28" t="s">
        <v>84</v>
      </c>
      <c r="D12" s="98" t="s">
        <v>85</v>
      </c>
      <c r="E12" s="29"/>
      <c r="F12" s="12">
        <f>SUM(2332.39+389.48)</f>
        <v>2721.87</v>
      </c>
      <c r="G12" s="44" t="s">
        <v>25</v>
      </c>
      <c r="H12" s="89">
        <v>3222</v>
      </c>
      <c r="I12" s="3" t="s">
        <v>201</v>
      </c>
    </row>
    <row r="13" spans="1:9" ht="34.5" customHeight="1" x14ac:dyDescent="0.25">
      <c r="A13" s="18" t="s">
        <v>16</v>
      </c>
      <c r="B13" s="27" t="s">
        <v>83</v>
      </c>
      <c r="C13" s="28" t="s">
        <v>84</v>
      </c>
      <c r="D13" s="98" t="s">
        <v>85</v>
      </c>
      <c r="E13" s="29"/>
      <c r="F13" s="12">
        <v>1203.74</v>
      </c>
      <c r="G13" s="44" t="s">
        <v>25</v>
      </c>
      <c r="H13" s="89">
        <v>3232</v>
      </c>
      <c r="I13" s="3" t="s">
        <v>77</v>
      </c>
    </row>
    <row r="14" spans="1:9" ht="34.5" customHeight="1" x14ac:dyDescent="0.25">
      <c r="A14" s="19" t="s">
        <v>17</v>
      </c>
      <c r="B14" s="50" t="s">
        <v>171</v>
      </c>
      <c r="C14" s="51">
        <v>22694857747</v>
      </c>
      <c r="D14" s="97" t="s">
        <v>172</v>
      </c>
      <c r="E14" s="52"/>
      <c r="F14" s="7">
        <v>402.74</v>
      </c>
      <c r="G14" s="44" t="s">
        <v>25</v>
      </c>
      <c r="H14" s="53">
        <v>3292</v>
      </c>
      <c r="I14" s="49" t="s">
        <v>173</v>
      </c>
    </row>
    <row r="15" spans="1:9" ht="34.5" customHeight="1" x14ac:dyDescent="0.25">
      <c r="A15" s="18" t="s">
        <v>18</v>
      </c>
      <c r="B15" s="27" t="s">
        <v>123</v>
      </c>
      <c r="C15" s="28">
        <v>13970735570</v>
      </c>
      <c r="D15" s="98" t="s">
        <v>124</v>
      </c>
      <c r="E15" s="29"/>
      <c r="F15" s="12">
        <v>6159.38</v>
      </c>
      <c r="G15" s="44" t="s">
        <v>25</v>
      </c>
      <c r="H15" s="65">
        <v>4224</v>
      </c>
      <c r="I15" s="59" t="s">
        <v>252</v>
      </c>
    </row>
    <row r="16" spans="1:9" ht="34.5" customHeight="1" x14ac:dyDescent="0.25">
      <c r="A16" s="18" t="s">
        <v>19</v>
      </c>
      <c r="B16" s="27" t="s">
        <v>123</v>
      </c>
      <c r="C16" s="28">
        <v>13970735570</v>
      </c>
      <c r="D16" s="98" t="s">
        <v>124</v>
      </c>
      <c r="E16" s="29"/>
      <c r="F16" s="12">
        <f>SUM(3701.65+2580+266.75)</f>
        <v>6548.4</v>
      </c>
      <c r="G16" s="44" t="s">
        <v>25</v>
      </c>
      <c r="H16" s="65">
        <v>3232</v>
      </c>
      <c r="I16" s="3" t="s">
        <v>77</v>
      </c>
    </row>
    <row r="17" spans="1:13" ht="34.5" customHeight="1" x14ac:dyDescent="0.25">
      <c r="A17" s="18" t="s">
        <v>20</v>
      </c>
      <c r="B17" s="27" t="s">
        <v>123</v>
      </c>
      <c r="C17" s="28">
        <v>13970735570</v>
      </c>
      <c r="D17" s="98" t="s">
        <v>124</v>
      </c>
      <c r="E17" s="29"/>
      <c r="F17" s="12">
        <f>SUM(47+386.25+128.75)</f>
        <v>562</v>
      </c>
      <c r="G17" s="44" t="s">
        <v>25</v>
      </c>
      <c r="H17" s="65">
        <v>3224</v>
      </c>
      <c r="I17" s="59" t="s">
        <v>125</v>
      </c>
    </row>
    <row r="18" spans="1:13" ht="34.5" customHeight="1" x14ac:dyDescent="0.25">
      <c r="A18" s="18" t="s">
        <v>21</v>
      </c>
      <c r="B18" s="27" t="s">
        <v>50</v>
      </c>
      <c r="C18" s="28">
        <v>85821130368</v>
      </c>
      <c r="D18" s="98" t="s">
        <v>51</v>
      </c>
      <c r="E18" s="29"/>
      <c r="F18" s="12">
        <v>2.83</v>
      </c>
      <c r="G18" s="44" t="s">
        <v>25</v>
      </c>
      <c r="H18" s="53">
        <v>3239</v>
      </c>
      <c r="I18" s="49" t="s">
        <v>52</v>
      </c>
    </row>
    <row r="19" spans="1:13" ht="34.5" customHeight="1" x14ac:dyDescent="0.25">
      <c r="A19" s="19" t="s">
        <v>22</v>
      </c>
      <c r="B19" s="66" t="s">
        <v>120</v>
      </c>
      <c r="C19" s="60">
        <v>25627314080</v>
      </c>
      <c r="D19" s="66" t="s">
        <v>121</v>
      </c>
      <c r="E19" s="81"/>
      <c r="F19" s="12">
        <f>SUM(162.5+162.5+162.5)</f>
        <v>487.5</v>
      </c>
      <c r="G19" s="30" t="s">
        <v>25</v>
      </c>
      <c r="H19" s="66">
        <v>3238</v>
      </c>
      <c r="I19" s="32" t="s">
        <v>113</v>
      </c>
      <c r="L19" s="102"/>
      <c r="M19" s="102"/>
    </row>
    <row r="20" spans="1:13" ht="34.5" customHeight="1" x14ac:dyDescent="0.25">
      <c r="A20" s="18" t="s">
        <v>99</v>
      </c>
      <c r="B20" s="50" t="s">
        <v>63</v>
      </c>
      <c r="C20" s="51">
        <v>68419124305</v>
      </c>
      <c r="D20" s="97" t="s">
        <v>64</v>
      </c>
      <c r="E20" s="52"/>
      <c r="F20" s="7">
        <f>SUM(31.86+31.86)</f>
        <v>63.72</v>
      </c>
      <c r="G20" s="44" t="s">
        <v>25</v>
      </c>
      <c r="H20" s="53">
        <v>3234</v>
      </c>
      <c r="I20" s="49" t="s">
        <v>65</v>
      </c>
      <c r="M20" s="102"/>
    </row>
    <row r="21" spans="1:13" ht="34.5" customHeight="1" x14ac:dyDescent="0.25">
      <c r="A21" s="18" t="s">
        <v>102</v>
      </c>
      <c r="B21" s="9" t="s">
        <v>90</v>
      </c>
      <c r="C21" s="10">
        <v>84397956623</v>
      </c>
      <c r="D21" s="99" t="s">
        <v>91</v>
      </c>
      <c r="E21" s="11"/>
      <c r="F21" s="94">
        <v>5525.16</v>
      </c>
      <c r="G21" s="4" t="s">
        <v>25</v>
      </c>
      <c r="H21" s="14">
        <v>3235</v>
      </c>
      <c r="I21" s="3" t="s">
        <v>110</v>
      </c>
      <c r="L21" s="102"/>
    </row>
    <row r="22" spans="1:13" ht="34.5" customHeight="1" x14ac:dyDescent="0.25">
      <c r="A22" s="18" t="s">
        <v>103</v>
      </c>
      <c r="B22" s="9" t="s">
        <v>90</v>
      </c>
      <c r="C22" s="10">
        <v>84397956623</v>
      </c>
      <c r="D22" s="99" t="s">
        <v>91</v>
      </c>
      <c r="E22" s="11"/>
      <c r="F22" s="95">
        <f>SUM(1656.87+1529.09+1369.47+478+504.15+305.14+300.95+294.79+2059.69)</f>
        <v>8498.15</v>
      </c>
      <c r="G22" s="4" t="s">
        <v>25</v>
      </c>
      <c r="H22" s="14">
        <v>3223</v>
      </c>
      <c r="I22" s="3" t="s">
        <v>92</v>
      </c>
      <c r="K22" s="102"/>
    </row>
    <row r="23" spans="1:13" ht="34.5" customHeight="1" x14ac:dyDescent="0.25">
      <c r="A23" s="18" t="s">
        <v>104</v>
      </c>
      <c r="B23" s="9" t="s">
        <v>90</v>
      </c>
      <c r="C23" s="10">
        <v>84397956623</v>
      </c>
      <c r="D23" s="99" t="s">
        <v>91</v>
      </c>
      <c r="E23" s="11"/>
      <c r="F23" s="95">
        <f>SUM(285.13+11.85+11.85+25.01+11.85+3.29+153.31+11.91)</f>
        <v>514.20000000000005</v>
      </c>
      <c r="G23" s="4" t="s">
        <v>25</v>
      </c>
      <c r="H23" s="14">
        <v>3232</v>
      </c>
      <c r="I23" s="3" t="s">
        <v>77</v>
      </c>
      <c r="M23" s="102"/>
    </row>
    <row r="24" spans="1:13" ht="34.5" customHeight="1" x14ac:dyDescent="0.25">
      <c r="A24" s="19" t="s">
        <v>105</v>
      </c>
      <c r="B24" s="9" t="s">
        <v>90</v>
      </c>
      <c r="C24" s="10">
        <v>84397956623</v>
      </c>
      <c r="D24" s="99" t="s">
        <v>91</v>
      </c>
      <c r="E24" s="11"/>
      <c r="F24" s="95">
        <f>SUM(828.44+770.75+801.46+733.18+636.6)</f>
        <v>3770.43</v>
      </c>
      <c r="G24" s="4" t="s">
        <v>25</v>
      </c>
      <c r="H24" s="14">
        <v>3234</v>
      </c>
      <c r="I24" s="49" t="s">
        <v>65</v>
      </c>
    </row>
    <row r="25" spans="1:13" ht="34.5" customHeight="1" x14ac:dyDescent="0.25">
      <c r="A25" s="18" t="s">
        <v>106</v>
      </c>
      <c r="B25" s="50" t="s">
        <v>184</v>
      </c>
      <c r="C25" s="51">
        <v>36754161329</v>
      </c>
      <c r="D25" s="52" t="s">
        <v>185</v>
      </c>
      <c r="E25" s="52"/>
      <c r="F25" s="7">
        <v>456.25</v>
      </c>
      <c r="G25" s="44" t="s">
        <v>25</v>
      </c>
      <c r="H25" s="65">
        <v>3222</v>
      </c>
      <c r="I25" s="49" t="s">
        <v>201</v>
      </c>
    </row>
    <row r="26" spans="1:13" ht="34.5" customHeight="1" x14ac:dyDescent="0.25">
      <c r="A26" s="18" t="s">
        <v>107</v>
      </c>
      <c r="B26" s="50" t="s">
        <v>53</v>
      </c>
      <c r="C26" s="51">
        <v>80572192786</v>
      </c>
      <c r="D26" s="97" t="s">
        <v>54</v>
      </c>
      <c r="E26" s="52"/>
      <c r="F26" s="7">
        <v>335.91</v>
      </c>
      <c r="G26" s="44" t="s">
        <v>25</v>
      </c>
      <c r="H26" s="53">
        <v>3212</v>
      </c>
      <c r="I26" s="49" t="s">
        <v>26</v>
      </c>
    </row>
    <row r="27" spans="1:13" ht="34.5" customHeight="1" x14ac:dyDescent="0.25">
      <c r="A27" s="18" t="s">
        <v>116</v>
      </c>
      <c r="B27" s="50" t="s">
        <v>181</v>
      </c>
      <c r="C27" s="61">
        <v>68195665956</v>
      </c>
      <c r="D27" s="83" t="s">
        <v>241</v>
      </c>
      <c r="E27" s="64"/>
      <c r="F27" s="7">
        <f>SUM(1030.63+1133.75+1030.63+1030.63)</f>
        <v>4225.6400000000003</v>
      </c>
      <c r="G27" s="44" t="s">
        <v>25</v>
      </c>
      <c r="H27" s="65">
        <v>3238</v>
      </c>
      <c r="I27" s="49" t="s">
        <v>113</v>
      </c>
    </row>
    <row r="28" spans="1:13" ht="34.5" customHeight="1" x14ac:dyDescent="0.25">
      <c r="A28" s="18" t="s">
        <v>122</v>
      </c>
      <c r="B28" s="50" t="s">
        <v>88</v>
      </c>
      <c r="C28" s="51">
        <v>45816750516</v>
      </c>
      <c r="D28" s="52" t="s">
        <v>210</v>
      </c>
      <c r="E28" s="52"/>
      <c r="F28" s="7">
        <v>225</v>
      </c>
      <c r="G28" s="44" t="s">
        <v>25</v>
      </c>
      <c r="H28" s="65">
        <v>3222</v>
      </c>
      <c r="I28" s="49" t="s">
        <v>201</v>
      </c>
    </row>
    <row r="29" spans="1:13" ht="34.5" customHeight="1" x14ac:dyDescent="0.25">
      <c r="A29" s="19" t="s">
        <v>126</v>
      </c>
      <c r="B29" s="27" t="s">
        <v>256</v>
      </c>
      <c r="C29" s="28">
        <v>51799671411</v>
      </c>
      <c r="D29" s="29" t="s">
        <v>257</v>
      </c>
      <c r="E29" s="29"/>
      <c r="F29" s="12">
        <v>32.75</v>
      </c>
      <c r="G29" s="44" t="s">
        <v>25</v>
      </c>
      <c r="H29" s="93">
        <v>3224</v>
      </c>
      <c r="I29" s="59" t="s">
        <v>125</v>
      </c>
    </row>
    <row r="30" spans="1:13" ht="34.5" customHeight="1" x14ac:dyDescent="0.25">
      <c r="A30" s="18" t="s">
        <v>127</v>
      </c>
      <c r="B30" s="27" t="s">
        <v>79</v>
      </c>
      <c r="C30" s="28">
        <v>3254435180</v>
      </c>
      <c r="D30" s="98" t="s">
        <v>76</v>
      </c>
      <c r="E30" s="29"/>
      <c r="F30" s="12">
        <f>SUM(39.82+39.82)</f>
        <v>79.64</v>
      </c>
      <c r="G30" s="44" t="s">
        <v>25</v>
      </c>
      <c r="H30" s="31">
        <v>3232</v>
      </c>
      <c r="I30" s="32" t="s">
        <v>77</v>
      </c>
    </row>
    <row r="31" spans="1:13" ht="34.5" customHeight="1" x14ac:dyDescent="0.25">
      <c r="A31" s="18" t="s">
        <v>128</v>
      </c>
      <c r="B31" s="27" t="s">
        <v>260</v>
      </c>
      <c r="C31" s="28">
        <v>52599776564</v>
      </c>
      <c r="D31" s="98" t="s">
        <v>261</v>
      </c>
      <c r="E31" s="29"/>
      <c r="F31" s="12">
        <v>1296.8800000000001</v>
      </c>
      <c r="G31" s="44" t="s">
        <v>25</v>
      </c>
      <c r="H31" s="63">
        <v>3238</v>
      </c>
      <c r="I31" s="49" t="s">
        <v>113</v>
      </c>
    </row>
    <row r="32" spans="1:13" ht="34.5" customHeight="1" x14ac:dyDescent="0.25">
      <c r="A32" s="18" t="s">
        <v>137</v>
      </c>
      <c r="B32" s="27" t="s">
        <v>254</v>
      </c>
      <c r="C32" s="28">
        <v>57495737984</v>
      </c>
      <c r="D32" s="98" t="s">
        <v>255</v>
      </c>
      <c r="E32" s="29"/>
      <c r="F32" s="12">
        <v>677.88</v>
      </c>
      <c r="G32" s="44" t="s">
        <v>25</v>
      </c>
      <c r="H32" s="31">
        <v>3232</v>
      </c>
      <c r="I32" s="32" t="s">
        <v>77</v>
      </c>
    </row>
    <row r="33" spans="1:9" ht="34.5" customHeight="1" x14ac:dyDescent="0.25">
      <c r="A33" s="18" t="s">
        <v>138</v>
      </c>
      <c r="B33" s="50" t="s">
        <v>40</v>
      </c>
      <c r="C33" s="51">
        <v>50467974870</v>
      </c>
      <c r="D33" s="97" t="s">
        <v>41</v>
      </c>
      <c r="E33" s="52">
        <f>65.3+24.4+226.73+298.25+23.3</f>
        <v>637.9799999999999</v>
      </c>
      <c r="F33" s="7">
        <f>SUM(115+67.5)</f>
        <v>182.5</v>
      </c>
      <c r="G33" s="44" t="s">
        <v>25</v>
      </c>
      <c r="H33" s="65">
        <v>3221</v>
      </c>
      <c r="I33" s="49" t="s">
        <v>200</v>
      </c>
    </row>
    <row r="34" spans="1:9" ht="34.5" customHeight="1" x14ac:dyDescent="0.25">
      <c r="A34" s="19" t="s">
        <v>139</v>
      </c>
      <c r="B34" s="50" t="s">
        <v>131</v>
      </c>
      <c r="C34" s="51" t="s">
        <v>132</v>
      </c>
      <c r="D34" s="97" t="s">
        <v>133</v>
      </c>
      <c r="E34" s="52"/>
      <c r="F34" s="7">
        <v>204.05</v>
      </c>
      <c r="G34" s="44" t="s">
        <v>25</v>
      </c>
      <c r="H34" s="53">
        <v>3232</v>
      </c>
      <c r="I34" s="32" t="s">
        <v>77</v>
      </c>
    </row>
    <row r="35" spans="1:9" ht="34.5" customHeight="1" x14ac:dyDescent="0.25">
      <c r="A35" s="18" t="s">
        <v>140</v>
      </c>
      <c r="B35" s="50" t="s">
        <v>131</v>
      </c>
      <c r="C35" s="51" t="s">
        <v>132</v>
      </c>
      <c r="D35" s="97" t="s">
        <v>133</v>
      </c>
      <c r="E35" s="52"/>
      <c r="F35" s="7">
        <f>SUM(351.56+351.56)</f>
        <v>703.12</v>
      </c>
      <c r="G35" s="44" t="s">
        <v>25</v>
      </c>
      <c r="H35" s="53">
        <v>4123</v>
      </c>
      <c r="I35" s="49" t="s">
        <v>134</v>
      </c>
    </row>
    <row r="36" spans="1:9" ht="34.5" customHeight="1" x14ac:dyDescent="0.25">
      <c r="A36" s="18" t="s">
        <v>268</v>
      </c>
      <c r="B36" s="50" t="s">
        <v>131</v>
      </c>
      <c r="C36" s="51" t="s">
        <v>132</v>
      </c>
      <c r="D36" s="97" t="s">
        <v>133</v>
      </c>
      <c r="E36" s="52"/>
      <c r="F36" s="7">
        <f>SUM(1841.53+1841.53+796.34+796.34)</f>
        <v>5275.74</v>
      </c>
      <c r="G36" s="44" t="s">
        <v>25</v>
      </c>
      <c r="H36" s="63">
        <v>3238</v>
      </c>
      <c r="I36" s="49" t="s">
        <v>113</v>
      </c>
    </row>
    <row r="37" spans="1:9" ht="34.5" customHeight="1" x14ac:dyDescent="0.25">
      <c r="A37" s="18" t="s">
        <v>269</v>
      </c>
      <c r="B37" s="50" t="s">
        <v>131</v>
      </c>
      <c r="C37" s="51" t="s">
        <v>132</v>
      </c>
      <c r="D37" s="97" t="s">
        <v>133</v>
      </c>
      <c r="E37" s="56"/>
      <c r="F37" s="7">
        <f>SUM(677.85+194.49+166.93+504.75)</f>
        <v>1544.02</v>
      </c>
      <c r="G37" s="44" t="s">
        <v>25</v>
      </c>
      <c r="H37" s="63">
        <v>4221</v>
      </c>
      <c r="I37" s="49" t="s">
        <v>219</v>
      </c>
    </row>
    <row r="38" spans="1:9" ht="34.5" customHeight="1" x14ac:dyDescent="0.25">
      <c r="A38" s="18" t="s">
        <v>270</v>
      </c>
      <c r="B38" s="50" t="s">
        <v>111</v>
      </c>
      <c r="C38" s="51">
        <v>93224926556</v>
      </c>
      <c r="D38" s="97" t="s">
        <v>112</v>
      </c>
      <c r="E38" s="56"/>
      <c r="F38" s="7">
        <f>SUM(75+150)</f>
        <v>225</v>
      </c>
      <c r="G38" s="44" t="s">
        <v>25</v>
      </c>
      <c r="H38" s="65">
        <v>3238</v>
      </c>
      <c r="I38" s="49" t="s">
        <v>113</v>
      </c>
    </row>
    <row r="39" spans="1:9" ht="34.5" customHeight="1" x14ac:dyDescent="0.25">
      <c r="A39" s="19" t="s">
        <v>271</v>
      </c>
      <c r="B39" s="50" t="s">
        <v>182</v>
      </c>
      <c r="C39" s="51">
        <v>94818858923</v>
      </c>
      <c r="D39" s="52" t="s">
        <v>183</v>
      </c>
      <c r="E39" s="56"/>
      <c r="F39" s="7">
        <f>SUM(241.16+374.85)</f>
        <v>616.01</v>
      </c>
      <c r="G39" s="44" t="s">
        <v>25</v>
      </c>
      <c r="H39" s="65">
        <v>3222</v>
      </c>
      <c r="I39" s="49" t="s">
        <v>201</v>
      </c>
    </row>
    <row r="40" spans="1:9" ht="34.5" customHeight="1" x14ac:dyDescent="0.25">
      <c r="A40" s="18" t="s">
        <v>272</v>
      </c>
      <c r="B40" s="50" t="s">
        <v>178</v>
      </c>
      <c r="C40" s="51">
        <v>69540268192</v>
      </c>
      <c r="D40" s="52" t="s">
        <v>179</v>
      </c>
      <c r="E40" s="56"/>
      <c r="F40" s="7">
        <f>SUM(427.5+787.5+225+200)</f>
        <v>1640</v>
      </c>
      <c r="G40" s="44" t="s">
        <v>25</v>
      </c>
      <c r="H40" s="65">
        <v>3224</v>
      </c>
      <c r="I40" s="49" t="s">
        <v>125</v>
      </c>
    </row>
    <row r="41" spans="1:9" ht="34.5" customHeight="1" x14ac:dyDescent="0.25">
      <c r="A41" s="18" t="s">
        <v>273</v>
      </c>
      <c r="B41" s="50" t="s">
        <v>178</v>
      </c>
      <c r="C41" s="51">
        <v>69540268192</v>
      </c>
      <c r="D41" s="52" t="s">
        <v>179</v>
      </c>
      <c r="E41" s="56"/>
      <c r="F41" s="7">
        <v>2351.25</v>
      </c>
      <c r="G41" s="44" t="s">
        <v>25</v>
      </c>
      <c r="H41" s="65">
        <v>4224</v>
      </c>
      <c r="I41" s="59" t="s">
        <v>252</v>
      </c>
    </row>
    <row r="42" spans="1:9" ht="34.5" customHeight="1" x14ac:dyDescent="0.25">
      <c r="A42" s="18" t="s">
        <v>274</v>
      </c>
      <c r="B42" s="47" t="s">
        <v>141</v>
      </c>
      <c r="C42" s="19">
        <v>53299066792</v>
      </c>
      <c r="D42" s="47" t="s">
        <v>143</v>
      </c>
      <c r="E42" s="24"/>
      <c r="F42" s="7">
        <v>199.09</v>
      </c>
      <c r="G42" s="4" t="s">
        <v>25</v>
      </c>
      <c r="H42" s="5">
        <v>3232</v>
      </c>
      <c r="I42" s="3" t="s">
        <v>77</v>
      </c>
    </row>
    <row r="43" spans="1:9" ht="34.5" customHeight="1" x14ac:dyDescent="0.25">
      <c r="A43" s="18" t="s">
        <v>275</v>
      </c>
      <c r="B43" s="50" t="s">
        <v>117</v>
      </c>
      <c r="C43" s="51">
        <v>64546066176</v>
      </c>
      <c r="D43" s="52" t="s">
        <v>118</v>
      </c>
      <c r="E43" s="56"/>
      <c r="F43" s="7">
        <v>147.5</v>
      </c>
      <c r="G43" s="44" t="s">
        <v>25</v>
      </c>
      <c r="H43" s="65">
        <v>3221</v>
      </c>
      <c r="I43" s="49" t="s">
        <v>200</v>
      </c>
    </row>
    <row r="44" spans="1:9" ht="34.5" customHeight="1" x14ac:dyDescent="0.25">
      <c r="A44" s="19" t="s">
        <v>276</v>
      </c>
      <c r="B44" s="50" t="s">
        <v>211</v>
      </c>
      <c r="C44" s="85" t="s">
        <v>189</v>
      </c>
      <c r="D44" s="82" t="s">
        <v>212</v>
      </c>
      <c r="E44" s="82" t="s">
        <v>188</v>
      </c>
      <c r="F44" s="7">
        <v>750</v>
      </c>
      <c r="G44" s="44" t="s">
        <v>25</v>
      </c>
      <c r="H44" s="82">
        <v>3237</v>
      </c>
      <c r="I44" s="82" t="s">
        <v>49</v>
      </c>
    </row>
    <row r="45" spans="1:9" ht="34.5" customHeight="1" x14ac:dyDescent="0.25">
      <c r="A45" s="18" t="s">
        <v>277</v>
      </c>
      <c r="B45" s="50" t="s">
        <v>264</v>
      </c>
      <c r="C45" s="85" t="s">
        <v>265</v>
      </c>
      <c r="D45" s="82" t="s">
        <v>266</v>
      </c>
      <c r="E45" s="82"/>
      <c r="F45" s="7">
        <v>100</v>
      </c>
      <c r="G45" s="44" t="s">
        <v>25</v>
      </c>
      <c r="H45" s="82">
        <v>3213</v>
      </c>
      <c r="I45" s="82" t="s">
        <v>267</v>
      </c>
    </row>
    <row r="46" spans="1:9" ht="34.5" customHeight="1" x14ac:dyDescent="0.25">
      <c r="A46" s="18" t="s">
        <v>278</v>
      </c>
      <c r="B46" s="25" t="s">
        <v>101</v>
      </c>
      <c r="C46" s="19">
        <v>20993636287</v>
      </c>
      <c r="D46" s="26" t="s">
        <v>100</v>
      </c>
      <c r="E46" s="24"/>
      <c r="F46" s="7">
        <v>77.5</v>
      </c>
      <c r="G46" s="4" t="s">
        <v>25</v>
      </c>
      <c r="H46" s="24">
        <v>3239</v>
      </c>
      <c r="I46" s="24" t="s">
        <v>109</v>
      </c>
    </row>
    <row r="47" spans="1:9" ht="34.5" customHeight="1" x14ac:dyDescent="0.25">
      <c r="A47" s="18" t="s">
        <v>279</v>
      </c>
      <c r="B47" s="50" t="s">
        <v>228</v>
      </c>
      <c r="C47" s="51">
        <v>87801554716</v>
      </c>
      <c r="D47" s="97" t="s">
        <v>229</v>
      </c>
      <c r="E47" s="56"/>
      <c r="F47" s="7">
        <v>146.81</v>
      </c>
      <c r="G47" s="44" t="s">
        <v>25</v>
      </c>
      <c r="H47" s="65">
        <v>3224</v>
      </c>
      <c r="I47" s="49" t="s">
        <v>125</v>
      </c>
    </row>
    <row r="48" spans="1:9" ht="34.5" customHeight="1" x14ac:dyDescent="0.25">
      <c r="A48" s="18" t="s">
        <v>280</v>
      </c>
      <c r="B48" s="50" t="s">
        <v>228</v>
      </c>
      <c r="C48" s="51">
        <v>87801554716</v>
      </c>
      <c r="D48" s="97" t="s">
        <v>229</v>
      </c>
      <c r="E48" s="56"/>
      <c r="F48" s="7">
        <v>3185.59</v>
      </c>
      <c r="G48" s="44" t="s">
        <v>25</v>
      </c>
      <c r="H48" s="65">
        <v>4224</v>
      </c>
      <c r="I48" s="59" t="s">
        <v>252</v>
      </c>
    </row>
    <row r="49" spans="1:14" ht="34.5" customHeight="1" x14ac:dyDescent="0.25">
      <c r="A49" s="19" t="s">
        <v>281</v>
      </c>
      <c r="B49" s="50" t="s">
        <v>66</v>
      </c>
      <c r="C49" s="51">
        <v>58852060080</v>
      </c>
      <c r="D49" s="97" t="s">
        <v>67</v>
      </c>
      <c r="E49" s="52"/>
      <c r="F49" s="7">
        <f>SUM(102.9+25.73+102.9)</f>
        <v>231.53</v>
      </c>
      <c r="G49" s="44" t="s">
        <v>25</v>
      </c>
      <c r="H49" s="53">
        <v>3234</v>
      </c>
      <c r="I49" s="49" t="s">
        <v>68</v>
      </c>
    </row>
    <row r="50" spans="1:14" ht="34.5" customHeight="1" x14ac:dyDescent="0.25">
      <c r="A50" s="18" t="s">
        <v>282</v>
      </c>
      <c r="B50" s="50" t="s">
        <v>262</v>
      </c>
      <c r="C50" s="51">
        <v>49063222120</v>
      </c>
      <c r="D50" s="97" t="s">
        <v>263</v>
      </c>
      <c r="E50" s="52"/>
      <c r="F50" s="7">
        <f>SUM(300+150+150)</f>
        <v>600</v>
      </c>
      <c r="G50" s="44" t="s">
        <v>25</v>
      </c>
      <c r="H50" s="53">
        <v>3232</v>
      </c>
      <c r="I50" s="3" t="s">
        <v>77</v>
      </c>
    </row>
    <row r="51" spans="1:14" ht="34.5" customHeight="1" x14ac:dyDescent="0.25">
      <c r="A51" s="18" t="s">
        <v>283</v>
      </c>
      <c r="B51" s="50" t="s">
        <v>61</v>
      </c>
      <c r="C51" s="51">
        <v>70133616033</v>
      </c>
      <c r="D51" s="97" t="s">
        <v>62</v>
      </c>
      <c r="E51" s="52"/>
      <c r="F51" s="7">
        <v>7</v>
      </c>
      <c r="G51" s="44" t="s">
        <v>25</v>
      </c>
      <c r="H51" s="53">
        <v>3225</v>
      </c>
      <c r="I51" s="49"/>
    </row>
    <row r="52" spans="1:14" ht="34.5" customHeight="1" x14ac:dyDescent="0.25">
      <c r="A52" s="18" t="s">
        <v>284</v>
      </c>
      <c r="B52" s="50" t="s">
        <v>61</v>
      </c>
      <c r="C52" s="51">
        <v>70133616033</v>
      </c>
      <c r="D52" s="97" t="s">
        <v>62</v>
      </c>
      <c r="E52" s="52"/>
      <c r="F52" s="7">
        <f>SUM(111.15+156.64)</f>
        <v>267.78999999999996</v>
      </c>
      <c r="G52" s="44" t="s">
        <v>25</v>
      </c>
      <c r="H52" s="53">
        <v>3231</v>
      </c>
      <c r="I52" s="49" t="s">
        <v>60</v>
      </c>
    </row>
    <row r="53" spans="1:14" ht="34.5" customHeight="1" x14ac:dyDescent="0.25">
      <c r="A53" s="18" t="s">
        <v>285</v>
      </c>
      <c r="B53" s="50" t="s">
        <v>196</v>
      </c>
      <c r="C53" s="51">
        <v>77931216562</v>
      </c>
      <c r="D53" s="52" t="s">
        <v>197</v>
      </c>
      <c r="E53" s="52"/>
      <c r="F53" s="8">
        <v>156.25</v>
      </c>
      <c r="G53" s="44" t="s">
        <v>25</v>
      </c>
      <c r="H53" s="65">
        <v>3221</v>
      </c>
      <c r="I53" s="49" t="s">
        <v>200</v>
      </c>
    </row>
    <row r="54" spans="1:14" ht="34.5" customHeight="1" x14ac:dyDescent="0.25">
      <c r="A54" s="19" t="s">
        <v>286</v>
      </c>
      <c r="B54" s="50" t="s">
        <v>30</v>
      </c>
      <c r="C54" s="51">
        <v>92963223473</v>
      </c>
      <c r="D54" s="97" t="s">
        <v>31</v>
      </c>
      <c r="E54" s="52"/>
      <c r="F54" s="8">
        <v>134.86000000000001</v>
      </c>
      <c r="G54" s="44" t="s">
        <v>25</v>
      </c>
      <c r="H54" s="53">
        <v>3431</v>
      </c>
      <c r="I54" s="49" t="s">
        <v>32</v>
      </c>
    </row>
    <row r="55" spans="1:14" ht="27" x14ac:dyDescent="0.25">
      <c r="A55" s="18" t="s">
        <v>287</v>
      </c>
      <c r="B55" s="50" t="s">
        <v>23</v>
      </c>
      <c r="C55" s="51">
        <v>85584865987</v>
      </c>
      <c r="D55" s="97" t="s">
        <v>24</v>
      </c>
      <c r="E55" s="52">
        <f>769.8+38.49</f>
        <v>808.29</v>
      </c>
      <c r="F55" s="7">
        <f>SUM(630.43+38.49)</f>
        <v>668.92</v>
      </c>
      <c r="G55" s="44" t="s">
        <v>25</v>
      </c>
      <c r="H55" s="53">
        <v>3212</v>
      </c>
      <c r="I55" s="49" t="s">
        <v>26</v>
      </c>
    </row>
    <row r="56" spans="1:14" ht="16.5" customHeight="1" thickBot="1" x14ac:dyDescent="0.3">
      <c r="F56" s="92">
        <f>SUM(F3:F55)</f>
        <v>83455.059999999983</v>
      </c>
    </row>
    <row r="57" spans="1:14" ht="63.75" customHeight="1" thickBot="1" x14ac:dyDescent="0.3">
      <c r="A57" s="103" t="s">
        <v>288</v>
      </c>
      <c r="B57" s="104"/>
      <c r="C57" s="104"/>
      <c r="D57" s="104"/>
      <c r="E57" s="104"/>
      <c r="F57" s="104"/>
      <c r="G57" s="104"/>
      <c r="H57" s="104"/>
      <c r="I57" s="105"/>
      <c r="N57" s="102"/>
    </row>
    <row r="58" spans="1:14" ht="63.75" thickBot="1" x14ac:dyDescent="0.3">
      <c r="A58" s="17"/>
      <c r="B58" s="16" t="s">
        <v>0</v>
      </c>
      <c r="C58" s="16" t="s">
        <v>1</v>
      </c>
      <c r="D58" s="16" t="s">
        <v>2</v>
      </c>
      <c r="E58" s="16"/>
      <c r="F58" s="16" t="s">
        <v>3</v>
      </c>
      <c r="G58" s="16" t="s">
        <v>4</v>
      </c>
      <c r="H58" s="108" t="s">
        <v>5</v>
      </c>
      <c r="I58" s="109"/>
      <c r="N58" s="102"/>
    </row>
    <row r="59" spans="1:14" ht="30" x14ac:dyDescent="0.25">
      <c r="A59" s="18">
        <v>1</v>
      </c>
      <c r="B59" s="50" t="s">
        <v>290</v>
      </c>
      <c r="C59" s="51">
        <v>44899993850</v>
      </c>
      <c r="D59" s="97" t="s">
        <v>291</v>
      </c>
      <c r="E59" s="52"/>
      <c r="F59" s="7">
        <v>2800.28</v>
      </c>
      <c r="G59" s="44" t="s">
        <v>25</v>
      </c>
      <c r="H59" s="53">
        <v>3213</v>
      </c>
      <c r="I59" s="49" t="s">
        <v>289</v>
      </c>
    </row>
    <row r="60" spans="1:14" ht="30" x14ac:dyDescent="0.25">
      <c r="A60" s="18">
        <v>2</v>
      </c>
      <c r="B60" s="50" t="s">
        <v>292</v>
      </c>
      <c r="C60" s="51">
        <v>61817894937</v>
      </c>
      <c r="D60" s="97" t="s">
        <v>293</v>
      </c>
      <c r="E60" s="52"/>
      <c r="F60" s="7">
        <v>22745.03</v>
      </c>
      <c r="G60" s="44" t="s">
        <v>25</v>
      </c>
      <c r="H60" s="53">
        <v>3213</v>
      </c>
      <c r="I60" s="49" t="s">
        <v>289</v>
      </c>
    </row>
    <row r="61" spans="1:14" x14ac:dyDescent="0.25">
      <c r="F61" s="92"/>
    </row>
    <row r="62" spans="1:14" x14ac:dyDescent="0.25">
      <c r="F62" s="92"/>
    </row>
    <row r="63" spans="1:14" x14ac:dyDescent="0.25">
      <c r="F63" s="92"/>
    </row>
    <row r="66" spans="6:6" x14ac:dyDescent="0.25">
      <c r="F66" s="92"/>
    </row>
  </sheetData>
  <mergeCells count="4">
    <mergeCell ref="A1:I1"/>
    <mergeCell ref="H2:I2"/>
    <mergeCell ref="A57:I57"/>
    <mergeCell ref="H58:I58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6EB4-327A-4F46-837E-C6D1DE38B292}">
  <dimension ref="A1:J29"/>
  <sheetViews>
    <sheetView topLeftCell="A6" workbookViewId="0">
      <selection activeCell="B18" sqref="B18:I18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25.5703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</cols>
  <sheetData>
    <row r="1" spans="1:9" ht="31.5" customHeight="1" thickBot="1" x14ac:dyDescent="0.3">
      <c r="A1" s="103" t="s">
        <v>157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x14ac:dyDescent="0.25">
      <c r="A2" s="45"/>
      <c r="B2" s="46" t="s">
        <v>0</v>
      </c>
      <c r="C2" s="46" t="s">
        <v>1</v>
      </c>
      <c r="D2" s="46" t="s">
        <v>2</v>
      </c>
      <c r="E2" s="46"/>
      <c r="F2" s="46" t="s">
        <v>3</v>
      </c>
      <c r="G2" s="46" t="s">
        <v>4</v>
      </c>
      <c r="H2" s="110" t="s">
        <v>5</v>
      </c>
      <c r="I2" s="111"/>
    </row>
    <row r="3" spans="1:9" ht="34.5" customHeight="1" x14ac:dyDescent="0.25">
      <c r="A3" s="19" t="s">
        <v>6</v>
      </c>
      <c r="B3" s="50" t="s">
        <v>58</v>
      </c>
      <c r="C3" s="51">
        <v>29524210204</v>
      </c>
      <c r="D3" s="52" t="s">
        <v>59</v>
      </c>
      <c r="E3" s="52"/>
      <c r="F3" s="7">
        <v>122.7</v>
      </c>
      <c r="G3" s="44" t="s">
        <v>25</v>
      </c>
      <c r="H3" s="53">
        <v>3231</v>
      </c>
      <c r="I3" s="49" t="s">
        <v>60</v>
      </c>
    </row>
    <row r="4" spans="1:9" ht="34.5" customHeight="1" x14ac:dyDescent="0.25">
      <c r="A4" s="18" t="s">
        <v>7</v>
      </c>
      <c r="B4" s="47" t="s">
        <v>149</v>
      </c>
      <c r="C4" s="19">
        <v>58353015102</v>
      </c>
      <c r="D4" s="47" t="s">
        <v>150</v>
      </c>
      <c r="E4" s="24"/>
      <c r="F4" s="7">
        <v>147.55000000000001</v>
      </c>
      <c r="G4" s="44" t="s">
        <v>25</v>
      </c>
      <c r="H4" s="65">
        <v>3221</v>
      </c>
      <c r="I4" s="49" t="s">
        <v>200</v>
      </c>
    </row>
    <row r="5" spans="1:9" ht="34.5" customHeight="1" x14ac:dyDescent="0.25">
      <c r="A5" s="18" t="s">
        <v>8</v>
      </c>
      <c r="B5" s="50" t="s">
        <v>37</v>
      </c>
      <c r="C5" s="51">
        <v>57845277445</v>
      </c>
      <c r="D5" s="52" t="s">
        <v>38</v>
      </c>
      <c r="E5" s="52"/>
      <c r="F5" s="7">
        <v>262.5</v>
      </c>
      <c r="G5" s="44" t="s">
        <v>25</v>
      </c>
      <c r="H5" s="53">
        <v>1231</v>
      </c>
      <c r="I5" s="49" t="s">
        <v>39</v>
      </c>
    </row>
    <row r="6" spans="1:9" ht="34.5" customHeight="1" x14ac:dyDescent="0.25">
      <c r="A6" s="19" t="s">
        <v>9</v>
      </c>
      <c r="B6" s="50" t="s">
        <v>50</v>
      </c>
      <c r="C6" s="51">
        <v>85821130368</v>
      </c>
      <c r="D6" s="52" t="s">
        <v>51</v>
      </c>
      <c r="E6" s="52"/>
      <c r="F6" s="7">
        <v>2.83</v>
      </c>
      <c r="G6" s="44" t="s">
        <v>25</v>
      </c>
      <c r="H6" s="53">
        <v>3239</v>
      </c>
      <c r="I6" s="49" t="s">
        <v>52</v>
      </c>
    </row>
    <row r="7" spans="1:9" ht="34.5" customHeight="1" x14ac:dyDescent="0.25">
      <c r="A7" s="18" t="s">
        <v>10</v>
      </c>
      <c r="B7" s="50" t="s">
        <v>114</v>
      </c>
      <c r="C7" s="51">
        <v>37268254106</v>
      </c>
      <c r="D7" s="52" t="s">
        <v>115</v>
      </c>
      <c r="E7" s="56"/>
      <c r="F7" s="48">
        <v>84.53</v>
      </c>
      <c r="G7" s="44" t="s">
        <v>25</v>
      </c>
      <c r="H7" s="65">
        <v>3222</v>
      </c>
      <c r="I7" s="49" t="s">
        <v>201</v>
      </c>
    </row>
    <row r="8" spans="1:9" ht="34.5" customHeight="1" x14ac:dyDescent="0.25">
      <c r="A8" s="18" t="s">
        <v>11</v>
      </c>
      <c r="B8" s="54" t="s">
        <v>156</v>
      </c>
      <c r="C8" s="19">
        <v>6553879500</v>
      </c>
      <c r="D8" s="19" t="s">
        <v>153</v>
      </c>
      <c r="E8" s="19"/>
      <c r="F8" s="7">
        <v>97.23</v>
      </c>
      <c r="G8" s="44" t="s">
        <v>25</v>
      </c>
      <c r="H8" s="65">
        <v>3221</v>
      </c>
      <c r="I8" s="49" t="s">
        <v>200</v>
      </c>
    </row>
    <row r="9" spans="1:9" ht="34.5" customHeight="1" x14ac:dyDescent="0.25">
      <c r="A9" s="19" t="s">
        <v>12</v>
      </c>
      <c r="B9" s="50" t="s">
        <v>63</v>
      </c>
      <c r="C9" s="51">
        <v>68419124305</v>
      </c>
      <c r="D9" s="52" t="s">
        <v>64</v>
      </c>
      <c r="E9" s="52"/>
      <c r="F9" s="7">
        <v>31.86</v>
      </c>
      <c r="G9" s="44" t="s">
        <v>25</v>
      </c>
      <c r="H9" s="53">
        <v>3234</v>
      </c>
      <c r="I9" s="49" t="s">
        <v>65</v>
      </c>
    </row>
    <row r="10" spans="1:9" ht="34.5" customHeight="1" x14ac:dyDescent="0.25">
      <c r="A10" s="18" t="s">
        <v>13</v>
      </c>
      <c r="B10" s="50" t="s">
        <v>90</v>
      </c>
      <c r="C10" s="51">
        <v>84397956623</v>
      </c>
      <c r="D10" s="52" t="s">
        <v>91</v>
      </c>
      <c r="E10" s="52"/>
      <c r="F10" s="7">
        <v>5525.16</v>
      </c>
      <c r="G10" s="44" t="s">
        <v>25</v>
      </c>
      <c r="H10" s="53">
        <v>3235</v>
      </c>
      <c r="I10" s="49" t="s">
        <v>110</v>
      </c>
    </row>
    <row r="11" spans="1:9" ht="34.5" customHeight="1" x14ac:dyDescent="0.25">
      <c r="A11" s="18" t="s">
        <v>14</v>
      </c>
      <c r="B11" s="54" t="s">
        <v>151</v>
      </c>
      <c r="C11" s="19">
        <v>15350986676</v>
      </c>
      <c r="D11" s="47" t="s">
        <v>152</v>
      </c>
      <c r="E11" s="24"/>
      <c r="F11" s="7">
        <v>187.49</v>
      </c>
      <c r="G11" s="44" t="s">
        <v>25</v>
      </c>
      <c r="H11" s="53">
        <v>3239</v>
      </c>
      <c r="I11" s="49" t="s">
        <v>52</v>
      </c>
    </row>
    <row r="12" spans="1:9" ht="34.5" customHeight="1" x14ac:dyDescent="0.25">
      <c r="A12" s="19" t="s">
        <v>15</v>
      </c>
      <c r="B12" s="47" t="s">
        <v>145</v>
      </c>
      <c r="C12" s="19">
        <v>17406113186</v>
      </c>
      <c r="D12" s="26" t="s">
        <v>146</v>
      </c>
      <c r="E12" s="24"/>
      <c r="F12" s="7">
        <v>255</v>
      </c>
      <c r="G12" s="4" t="s">
        <v>25</v>
      </c>
      <c r="H12" s="5">
        <v>3232</v>
      </c>
      <c r="I12" s="3" t="s">
        <v>77</v>
      </c>
    </row>
    <row r="13" spans="1:9" ht="34.5" customHeight="1" x14ac:dyDescent="0.25">
      <c r="A13" s="18" t="s">
        <v>16</v>
      </c>
      <c r="B13" s="9" t="s">
        <v>79</v>
      </c>
      <c r="C13" s="10">
        <v>3254435180</v>
      </c>
      <c r="D13" s="11" t="s">
        <v>76</v>
      </c>
      <c r="E13" s="11"/>
      <c r="F13" s="12">
        <v>39.82</v>
      </c>
      <c r="G13" s="13" t="s">
        <v>25</v>
      </c>
      <c r="H13" s="14">
        <v>3232</v>
      </c>
      <c r="I13" s="15" t="s">
        <v>77</v>
      </c>
    </row>
    <row r="14" spans="1:9" ht="34.5" customHeight="1" x14ac:dyDescent="0.25">
      <c r="A14" s="18" t="s">
        <v>17</v>
      </c>
      <c r="B14" s="50" t="s">
        <v>131</v>
      </c>
      <c r="C14" s="51" t="s">
        <v>132</v>
      </c>
      <c r="D14" s="52" t="s">
        <v>133</v>
      </c>
      <c r="E14" s="52"/>
      <c r="F14" s="7">
        <v>29.86</v>
      </c>
      <c r="G14" s="44" t="s">
        <v>25</v>
      </c>
      <c r="H14" s="65">
        <v>3222</v>
      </c>
      <c r="I14" s="49" t="s">
        <v>201</v>
      </c>
    </row>
    <row r="15" spans="1:9" ht="34.5" customHeight="1" x14ac:dyDescent="0.25">
      <c r="A15" s="19" t="s">
        <v>18</v>
      </c>
      <c r="B15" s="27" t="s">
        <v>27</v>
      </c>
      <c r="C15" s="33" t="s">
        <v>154</v>
      </c>
      <c r="D15" s="43" t="s">
        <v>155</v>
      </c>
      <c r="E15" s="42"/>
      <c r="F15" s="12">
        <v>404.91</v>
      </c>
      <c r="G15" s="30" t="s">
        <v>25</v>
      </c>
      <c r="H15" s="65">
        <v>3222</v>
      </c>
      <c r="I15" s="49" t="s">
        <v>201</v>
      </c>
    </row>
    <row r="16" spans="1:9" ht="34.5" customHeight="1" x14ac:dyDescent="0.25">
      <c r="A16" s="18" t="s">
        <v>19</v>
      </c>
      <c r="B16" s="47" t="s">
        <v>142</v>
      </c>
      <c r="C16" s="19">
        <v>87488264639</v>
      </c>
      <c r="D16" s="26" t="s">
        <v>144</v>
      </c>
      <c r="E16" s="24"/>
      <c r="F16" s="7">
        <v>32.9</v>
      </c>
      <c r="G16" s="4" t="s">
        <v>25</v>
      </c>
      <c r="H16" s="65">
        <v>3222</v>
      </c>
      <c r="I16" s="49" t="s">
        <v>201</v>
      </c>
    </row>
    <row r="17" spans="1:10" ht="34.5" customHeight="1" x14ac:dyDescent="0.25">
      <c r="A17" s="18" t="s">
        <v>20</v>
      </c>
      <c r="B17" s="47" t="s">
        <v>142</v>
      </c>
      <c r="C17" s="19">
        <v>87488264639</v>
      </c>
      <c r="D17" s="26" t="s">
        <v>144</v>
      </c>
      <c r="E17" s="24"/>
      <c r="F17" s="7">
        <v>4.6500000000000004</v>
      </c>
      <c r="G17" s="4" t="s">
        <v>25</v>
      </c>
      <c r="H17" s="14">
        <v>3239</v>
      </c>
      <c r="I17" s="15" t="s">
        <v>52</v>
      </c>
    </row>
    <row r="18" spans="1:10" ht="34.5" customHeight="1" x14ac:dyDescent="0.25">
      <c r="A18" s="19" t="s">
        <v>21</v>
      </c>
      <c r="B18" s="47" t="s">
        <v>141</v>
      </c>
      <c r="C18" s="19">
        <v>53299066792</v>
      </c>
      <c r="D18" s="47" t="s">
        <v>143</v>
      </c>
      <c r="E18" s="24"/>
      <c r="F18" s="7">
        <v>2090.4</v>
      </c>
      <c r="G18" s="4" t="s">
        <v>25</v>
      </c>
      <c r="H18" s="5">
        <v>3232</v>
      </c>
      <c r="I18" s="3" t="s">
        <v>77</v>
      </c>
    </row>
    <row r="19" spans="1:10" ht="34.5" customHeight="1" x14ac:dyDescent="0.25">
      <c r="A19" s="18" t="s">
        <v>22</v>
      </c>
      <c r="B19" s="27" t="s">
        <v>117</v>
      </c>
      <c r="C19" s="28">
        <v>64546066176</v>
      </c>
      <c r="D19" s="29" t="s">
        <v>118</v>
      </c>
      <c r="E19" s="29"/>
      <c r="F19" s="12">
        <v>390</v>
      </c>
      <c r="G19" s="44" t="s">
        <v>25</v>
      </c>
      <c r="H19" s="31">
        <v>3233</v>
      </c>
      <c r="I19" s="32" t="s">
        <v>119</v>
      </c>
    </row>
    <row r="20" spans="1:10" ht="34.5" customHeight="1" x14ac:dyDescent="0.25">
      <c r="A20" s="18" t="s">
        <v>99</v>
      </c>
      <c r="B20" s="50" t="s">
        <v>117</v>
      </c>
      <c r="C20" s="51">
        <v>64546066176</v>
      </c>
      <c r="D20" s="52" t="s">
        <v>118</v>
      </c>
      <c r="E20" s="52"/>
      <c r="F20" s="12">
        <v>151.25</v>
      </c>
      <c r="G20" s="44" t="s">
        <v>25</v>
      </c>
      <c r="H20" s="65">
        <v>3221</v>
      </c>
      <c r="I20" s="49" t="s">
        <v>200</v>
      </c>
    </row>
    <row r="21" spans="1:10" ht="38.25" customHeight="1" x14ac:dyDescent="0.25">
      <c r="A21" s="19" t="s">
        <v>102</v>
      </c>
      <c r="B21" s="9" t="s">
        <v>61</v>
      </c>
      <c r="C21" s="10">
        <v>70133616033</v>
      </c>
      <c r="D21" s="11" t="s">
        <v>62</v>
      </c>
      <c r="E21" s="11"/>
      <c r="F21" s="12">
        <v>111.15</v>
      </c>
      <c r="G21" s="4" t="s">
        <v>25</v>
      </c>
      <c r="H21" s="14">
        <v>3231</v>
      </c>
      <c r="I21" s="3" t="s">
        <v>60</v>
      </c>
      <c r="J21" s="55"/>
    </row>
    <row r="22" spans="1:10" ht="34.5" customHeight="1" x14ac:dyDescent="0.25">
      <c r="A22" s="18" t="s">
        <v>103</v>
      </c>
      <c r="B22" s="41" t="s">
        <v>147</v>
      </c>
      <c r="C22" s="18">
        <v>5330835985</v>
      </c>
      <c r="D22" s="59" t="s">
        <v>148</v>
      </c>
      <c r="E22" s="42"/>
      <c r="F22" s="12">
        <v>12.5</v>
      </c>
      <c r="G22" s="13" t="s">
        <v>25</v>
      </c>
      <c r="H22" s="58">
        <v>3239</v>
      </c>
      <c r="I22" s="15" t="s">
        <v>52</v>
      </c>
    </row>
    <row r="23" spans="1:10" ht="34.5" customHeight="1" x14ac:dyDescent="0.25">
      <c r="A23" s="18" t="s">
        <v>104</v>
      </c>
      <c r="B23" s="9" t="s">
        <v>30</v>
      </c>
      <c r="C23" s="10">
        <v>92963223473</v>
      </c>
      <c r="D23" s="11" t="s">
        <v>31</v>
      </c>
      <c r="E23" s="11"/>
      <c r="F23" s="57">
        <v>158.13999999999999</v>
      </c>
      <c r="G23" s="13" t="s">
        <v>25</v>
      </c>
      <c r="H23" s="14">
        <v>3431</v>
      </c>
      <c r="I23" s="15" t="s">
        <v>32</v>
      </c>
    </row>
    <row r="24" spans="1:10" ht="34.5" customHeight="1" x14ac:dyDescent="0.25">
      <c r="A24" s="19" t="s">
        <v>105</v>
      </c>
      <c r="B24" s="6" t="s">
        <v>23</v>
      </c>
      <c r="C24" s="1">
        <v>85584865987</v>
      </c>
      <c r="D24" s="2" t="s">
        <v>24</v>
      </c>
      <c r="E24" s="2">
        <f>769.8+38.49</f>
        <v>808.29</v>
      </c>
      <c r="F24" s="7">
        <v>808.29</v>
      </c>
      <c r="G24" s="4" t="s">
        <v>25</v>
      </c>
      <c r="H24" s="5">
        <v>3212</v>
      </c>
      <c r="I24" s="3" t="s">
        <v>26</v>
      </c>
    </row>
    <row r="25" spans="1:10" ht="15.75" thickBot="1" x14ac:dyDescent="0.3"/>
    <row r="26" spans="1:10" ht="16.5" customHeight="1" thickBot="1" x14ac:dyDescent="0.3">
      <c r="A26" s="103" t="s">
        <v>158</v>
      </c>
      <c r="B26" s="104"/>
      <c r="C26" s="104"/>
      <c r="D26" s="104"/>
      <c r="E26" s="104"/>
      <c r="F26" s="104"/>
      <c r="G26" s="104"/>
      <c r="H26" s="104"/>
      <c r="I26" s="105"/>
    </row>
    <row r="27" spans="1:10" ht="63.75" customHeight="1" thickBot="1" x14ac:dyDescent="0.3">
      <c r="A27" s="17"/>
      <c r="B27" s="16" t="s">
        <v>0</v>
      </c>
      <c r="C27" s="16" t="s">
        <v>1</v>
      </c>
      <c r="D27" s="16" t="s">
        <v>2</v>
      </c>
      <c r="E27" s="16"/>
      <c r="F27" s="16" t="s">
        <v>3</v>
      </c>
      <c r="G27" s="16" t="s">
        <v>4</v>
      </c>
      <c r="H27" s="108" t="s">
        <v>5</v>
      </c>
      <c r="I27" s="109"/>
    </row>
    <row r="28" spans="1:10" ht="30" x14ac:dyDescent="0.25">
      <c r="A28" s="33" t="s">
        <v>6</v>
      </c>
      <c r="B28" s="9" t="s">
        <v>74</v>
      </c>
      <c r="C28" s="20" t="s">
        <v>75</v>
      </c>
      <c r="D28" s="22" t="s">
        <v>75</v>
      </c>
      <c r="E28" s="11"/>
      <c r="F28" s="7">
        <v>79.63</v>
      </c>
      <c r="G28" s="13" t="s">
        <v>25</v>
      </c>
      <c r="H28" s="5">
        <v>3213</v>
      </c>
      <c r="I28" s="3" t="s">
        <v>36</v>
      </c>
    </row>
    <row r="29" spans="1:10" ht="30" x14ac:dyDescent="0.25">
      <c r="A29" s="33" t="s">
        <v>7</v>
      </c>
      <c r="B29" s="9" t="s">
        <v>74</v>
      </c>
      <c r="C29" s="20" t="s">
        <v>75</v>
      </c>
      <c r="D29" s="22" t="s">
        <v>75</v>
      </c>
      <c r="E29" s="11"/>
      <c r="F29" s="7">
        <v>79.63</v>
      </c>
      <c r="G29" s="13" t="s">
        <v>25</v>
      </c>
      <c r="H29" s="5">
        <v>3213</v>
      </c>
      <c r="I29" s="3" t="s">
        <v>36</v>
      </c>
    </row>
  </sheetData>
  <sortState xmlns:xlrd2="http://schemas.microsoft.com/office/spreadsheetml/2017/richdata2" ref="A3:I24">
    <sortCondition ref="B3:B24"/>
  </sortState>
  <mergeCells count="4">
    <mergeCell ref="A1:I1"/>
    <mergeCell ref="H2:I2"/>
    <mergeCell ref="A26:I26"/>
    <mergeCell ref="H27:I27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D175-F0F6-48A2-93CE-2172370DA054}">
  <dimension ref="A1:I39"/>
  <sheetViews>
    <sheetView workbookViewId="0">
      <selection activeCell="D5" sqref="D5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25.5703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</cols>
  <sheetData>
    <row r="1" spans="1:9" ht="31.5" customHeight="1" thickBot="1" x14ac:dyDescent="0.3">
      <c r="A1" s="103" t="s">
        <v>108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thickBot="1" x14ac:dyDescent="0.3">
      <c r="A2" s="17"/>
      <c r="B2" s="16" t="s">
        <v>0</v>
      </c>
      <c r="C2" s="16" t="s">
        <v>1</v>
      </c>
      <c r="D2" s="16" t="s">
        <v>2</v>
      </c>
      <c r="E2" s="16"/>
      <c r="F2" s="16" t="s">
        <v>3</v>
      </c>
      <c r="G2" s="16" t="s">
        <v>4</v>
      </c>
      <c r="H2" s="108" t="s">
        <v>5</v>
      </c>
      <c r="I2" s="109"/>
    </row>
    <row r="3" spans="1:9" ht="34.5" customHeight="1" x14ac:dyDescent="0.25">
      <c r="A3" s="18" t="s">
        <v>6</v>
      </c>
      <c r="B3" s="27" t="s">
        <v>58</v>
      </c>
      <c r="C3" s="28">
        <v>29524210204</v>
      </c>
      <c r="D3" s="29" t="s">
        <v>59</v>
      </c>
      <c r="E3" s="29"/>
      <c r="F3" s="12">
        <v>115.98</v>
      </c>
      <c r="G3" s="30" t="s">
        <v>25</v>
      </c>
      <c r="H3" s="31">
        <v>3231</v>
      </c>
      <c r="I3" s="32" t="s">
        <v>60</v>
      </c>
    </row>
    <row r="4" spans="1:9" ht="34.5" customHeight="1" x14ac:dyDescent="0.25">
      <c r="A4" s="18" t="s">
        <v>7</v>
      </c>
      <c r="B4" s="6" t="s">
        <v>86</v>
      </c>
      <c r="C4" s="1">
        <v>93613785608</v>
      </c>
      <c r="D4" s="2" t="s">
        <v>87</v>
      </c>
      <c r="E4" s="2"/>
      <c r="F4" s="7">
        <v>1991.24</v>
      </c>
      <c r="G4" s="4" t="s">
        <v>25</v>
      </c>
      <c r="H4" s="65">
        <v>3222</v>
      </c>
      <c r="I4" s="49" t="s">
        <v>201</v>
      </c>
    </row>
    <row r="5" spans="1:9" ht="34.5" customHeight="1" x14ac:dyDescent="0.25">
      <c r="A5" s="18" t="s">
        <v>8</v>
      </c>
      <c r="B5" s="6" t="s">
        <v>83</v>
      </c>
      <c r="C5" s="1" t="s">
        <v>84</v>
      </c>
      <c r="D5" s="2" t="s">
        <v>85</v>
      </c>
      <c r="E5" s="2"/>
      <c r="F5" s="7">
        <v>210</v>
      </c>
      <c r="G5" s="4" t="s">
        <v>25</v>
      </c>
      <c r="H5" s="65">
        <v>3222</v>
      </c>
      <c r="I5" s="49" t="s">
        <v>201</v>
      </c>
    </row>
    <row r="6" spans="1:9" ht="34.5" customHeight="1" x14ac:dyDescent="0.25">
      <c r="A6" s="18" t="s">
        <v>9</v>
      </c>
      <c r="B6" s="9" t="s">
        <v>37</v>
      </c>
      <c r="C6" s="10">
        <v>57845277445</v>
      </c>
      <c r="D6" s="11" t="s">
        <v>38</v>
      </c>
      <c r="E6" s="11"/>
      <c r="F6" s="12">
        <v>348.11</v>
      </c>
      <c r="G6" s="4" t="s">
        <v>25</v>
      </c>
      <c r="H6" s="14">
        <v>1231</v>
      </c>
      <c r="I6" s="15" t="s">
        <v>39</v>
      </c>
    </row>
    <row r="7" spans="1:9" s="90" customFormat="1" ht="34.5" customHeight="1" x14ac:dyDescent="0.25">
      <c r="A7" s="18" t="s">
        <v>10</v>
      </c>
      <c r="B7" s="41" t="s">
        <v>123</v>
      </c>
      <c r="C7" s="18">
        <v>13970735570</v>
      </c>
      <c r="D7" s="43" t="s">
        <v>124</v>
      </c>
      <c r="E7" s="41"/>
      <c r="F7" s="12">
        <v>419.09</v>
      </c>
      <c r="G7" s="4" t="s">
        <v>25</v>
      </c>
      <c r="H7" s="41">
        <v>3224</v>
      </c>
      <c r="I7" s="59" t="s">
        <v>125</v>
      </c>
    </row>
    <row r="8" spans="1:9" ht="34.5" customHeight="1" x14ac:dyDescent="0.25">
      <c r="A8" s="18" t="s">
        <v>11</v>
      </c>
      <c r="B8" s="6" t="s">
        <v>33</v>
      </c>
      <c r="C8" s="1">
        <v>22694857747</v>
      </c>
      <c r="D8" s="2" t="s">
        <v>34</v>
      </c>
      <c r="E8" s="2"/>
      <c r="F8" s="7">
        <v>352.44</v>
      </c>
      <c r="G8" s="4" t="s">
        <v>25</v>
      </c>
      <c r="H8" s="5">
        <v>3292</v>
      </c>
      <c r="I8" s="3" t="s">
        <v>35</v>
      </c>
    </row>
    <row r="9" spans="1:9" ht="34.5" customHeight="1" x14ac:dyDescent="0.25">
      <c r="A9" s="18" t="s">
        <v>12</v>
      </c>
      <c r="B9" s="9" t="s">
        <v>50</v>
      </c>
      <c r="C9" s="10">
        <v>85821130368</v>
      </c>
      <c r="D9" s="11" t="s">
        <v>51</v>
      </c>
      <c r="E9" s="11"/>
      <c r="F9" s="12">
        <v>67.53</v>
      </c>
      <c r="G9" s="4" t="s">
        <v>25</v>
      </c>
      <c r="H9" s="14">
        <v>3239</v>
      </c>
      <c r="I9" s="15" t="s">
        <v>52</v>
      </c>
    </row>
    <row r="10" spans="1:9" ht="34.5" customHeight="1" x14ac:dyDescent="0.25">
      <c r="A10" s="18" t="s">
        <v>13</v>
      </c>
      <c r="B10" s="9" t="s">
        <v>97</v>
      </c>
      <c r="C10" s="10">
        <v>52688316623</v>
      </c>
      <c r="D10" s="11" t="s">
        <v>98</v>
      </c>
      <c r="E10" s="11"/>
      <c r="F10" s="12">
        <v>180</v>
      </c>
      <c r="G10" s="4" t="s">
        <v>25</v>
      </c>
      <c r="H10" s="65">
        <v>3221</v>
      </c>
      <c r="I10" s="49" t="s">
        <v>200</v>
      </c>
    </row>
    <row r="11" spans="1:9" s="90" customFormat="1" ht="34.5" customHeight="1" x14ac:dyDescent="0.25">
      <c r="A11" s="18" t="s">
        <v>14</v>
      </c>
      <c r="B11" s="41" t="s">
        <v>120</v>
      </c>
      <c r="C11" s="18">
        <v>25627314080</v>
      </c>
      <c r="D11" s="18" t="s">
        <v>121</v>
      </c>
      <c r="E11" s="41"/>
      <c r="F11" s="12">
        <v>162.5</v>
      </c>
      <c r="G11" s="4" t="s">
        <v>25</v>
      </c>
      <c r="H11" s="41">
        <v>3238</v>
      </c>
      <c r="I11" s="3" t="s">
        <v>113</v>
      </c>
    </row>
    <row r="12" spans="1:9" ht="34.5" customHeight="1" x14ac:dyDescent="0.25">
      <c r="A12" s="18" t="s">
        <v>15</v>
      </c>
      <c r="B12" s="9" t="s">
        <v>114</v>
      </c>
      <c r="C12" s="10">
        <v>37268254106</v>
      </c>
      <c r="D12" s="11" t="s">
        <v>115</v>
      </c>
      <c r="E12" s="11"/>
      <c r="F12" s="12">
        <v>27.07</v>
      </c>
      <c r="G12" s="4" t="s">
        <v>25</v>
      </c>
      <c r="H12" s="65">
        <v>3222</v>
      </c>
      <c r="I12" s="49" t="s">
        <v>201</v>
      </c>
    </row>
    <row r="13" spans="1:9" ht="34.5" customHeight="1" x14ac:dyDescent="0.25">
      <c r="A13" s="18" t="s">
        <v>16</v>
      </c>
      <c r="B13" s="9" t="s">
        <v>63</v>
      </c>
      <c r="C13" s="10">
        <v>68419124305</v>
      </c>
      <c r="D13" s="11" t="s">
        <v>64</v>
      </c>
      <c r="E13" s="11"/>
      <c r="F13" s="12">
        <v>31.86</v>
      </c>
      <c r="G13" s="4" t="s">
        <v>25</v>
      </c>
      <c r="H13" s="14">
        <v>3234</v>
      </c>
      <c r="I13" s="15" t="s">
        <v>65</v>
      </c>
    </row>
    <row r="14" spans="1:9" ht="45" customHeight="1" x14ac:dyDescent="0.25">
      <c r="A14" s="18" t="s">
        <v>17</v>
      </c>
      <c r="B14" s="9" t="s">
        <v>90</v>
      </c>
      <c r="C14" s="10">
        <v>84397956623</v>
      </c>
      <c r="D14" s="11" t="s">
        <v>91</v>
      </c>
      <c r="E14" s="11"/>
      <c r="F14" s="12">
        <v>1940.83</v>
      </c>
      <c r="G14" s="4" t="s">
        <v>25</v>
      </c>
      <c r="H14" s="14">
        <v>3223</v>
      </c>
      <c r="I14" s="3" t="s">
        <v>92</v>
      </c>
    </row>
    <row r="15" spans="1:9" ht="34.5" customHeight="1" x14ac:dyDescent="0.25">
      <c r="A15" s="18" t="s">
        <v>18</v>
      </c>
      <c r="B15" s="6" t="s">
        <v>90</v>
      </c>
      <c r="C15" s="1">
        <v>84397956623</v>
      </c>
      <c r="D15" s="2" t="s">
        <v>91</v>
      </c>
      <c r="E15" s="2"/>
      <c r="F15" s="7">
        <v>95.15</v>
      </c>
      <c r="G15" s="4" t="s">
        <v>25</v>
      </c>
      <c r="H15" s="5">
        <v>3232</v>
      </c>
      <c r="I15" s="3" t="s">
        <v>77</v>
      </c>
    </row>
    <row r="16" spans="1:9" ht="34.5" customHeight="1" x14ac:dyDescent="0.25">
      <c r="A16" s="18" t="s">
        <v>19</v>
      </c>
      <c r="B16" s="6" t="s">
        <v>90</v>
      </c>
      <c r="C16" s="1">
        <v>84397956623</v>
      </c>
      <c r="D16" s="2" t="s">
        <v>91</v>
      </c>
      <c r="E16" s="2"/>
      <c r="F16" s="7">
        <v>787.85</v>
      </c>
      <c r="G16" s="4" t="s">
        <v>25</v>
      </c>
      <c r="H16" s="5">
        <v>3234</v>
      </c>
      <c r="I16" s="3" t="s">
        <v>68</v>
      </c>
    </row>
    <row r="17" spans="1:9" ht="34.5" customHeight="1" x14ac:dyDescent="0.25">
      <c r="A17" s="18" t="s">
        <v>20</v>
      </c>
      <c r="B17" s="9" t="s">
        <v>90</v>
      </c>
      <c r="C17" s="10">
        <v>84397956623</v>
      </c>
      <c r="D17" s="11" t="s">
        <v>91</v>
      </c>
      <c r="E17" s="11"/>
      <c r="F17" s="12">
        <v>11050.32</v>
      </c>
      <c r="G17" s="4" t="s">
        <v>25</v>
      </c>
      <c r="H17" s="14">
        <v>3235</v>
      </c>
      <c r="I17" s="15" t="s">
        <v>110</v>
      </c>
    </row>
    <row r="18" spans="1:9" ht="34.5" customHeight="1" x14ac:dyDescent="0.25">
      <c r="A18" s="18" t="s">
        <v>21</v>
      </c>
      <c r="B18" s="27" t="s">
        <v>55</v>
      </c>
      <c r="C18" s="28">
        <v>91547293790</v>
      </c>
      <c r="D18" s="29" t="s">
        <v>56</v>
      </c>
      <c r="E18" s="29">
        <f>45.63+43.71+37.94</f>
        <v>127.28</v>
      </c>
      <c r="F18" s="12">
        <v>105.32</v>
      </c>
      <c r="G18" s="44" t="s">
        <v>25</v>
      </c>
      <c r="H18" s="31">
        <v>2395</v>
      </c>
      <c r="I18" s="32" t="s">
        <v>57</v>
      </c>
    </row>
    <row r="19" spans="1:9" ht="46.5" customHeight="1" x14ac:dyDescent="0.25">
      <c r="A19" s="18" t="s">
        <v>22</v>
      </c>
      <c r="B19" s="9" t="s">
        <v>93</v>
      </c>
      <c r="C19" s="10">
        <v>37373470182</v>
      </c>
      <c r="D19" s="11" t="s">
        <v>94</v>
      </c>
      <c r="E19" s="11"/>
      <c r="F19" s="12">
        <v>356.25</v>
      </c>
      <c r="G19" s="4" t="s">
        <v>25</v>
      </c>
      <c r="H19" s="65">
        <v>3222</v>
      </c>
      <c r="I19" s="49" t="s">
        <v>201</v>
      </c>
    </row>
    <row r="20" spans="1:9" ht="34.5" customHeight="1" x14ac:dyDescent="0.25">
      <c r="A20" s="18" t="s">
        <v>99</v>
      </c>
      <c r="B20" s="6" t="s">
        <v>53</v>
      </c>
      <c r="C20" s="1">
        <v>80572192786</v>
      </c>
      <c r="D20" s="2" t="s">
        <v>54</v>
      </c>
      <c r="E20" s="2"/>
      <c r="F20" s="7">
        <v>335.91</v>
      </c>
      <c r="G20" s="4" t="s">
        <v>25</v>
      </c>
      <c r="H20" s="5">
        <v>3212</v>
      </c>
      <c r="I20" s="3" t="s">
        <v>26</v>
      </c>
    </row>
    <row r="21" spans="1:9" ht="34.5" customHeight="1" x14ac:dyDescent="0.25">
      <c r="A21" s="18" t="s">
        <v>102</v>
      </c>
      <c r="B21" s="6" t="s">
        <v>88</v>
      </c>
      <c r="C21" s="1">
        <v>45816750516</v>
      </c>
      <c r="D21" s="2" t="s">
        <v>89</v>
      </c>
      <c r="E21" s="2"/>
      <c r="F21" s="7">
        <v>4367.4399999999996</v>
      </c>
      <c r="G21" s="4" t="s">
        <v>25</v>
      </c>
      <c r="H21" s="65">
        <v>3222</v>
      </c>
      <c r="I21" s="49" t="s">
        <v>201</v>
      </c>
    </row>
    <row r="22" spans="1:9" ht="34.5" customHeight="1" x14ac:dyDescent="0.25">
      <c r="A22" s="18" t="s">
        <v>103</v>
      </c>
      <c r="B22" s="6" t="s">
        <v>79</v>
      </c>
      <c r="C22" s="1">
        <v>3254435180</v>
      </c>
      <c r="D22" s="2" t="s">
        <v>76</v>
      </c>
      <c r="E22" s="2"/>
      <c r="F22" s="7">
        <v>39.82</v>
      </c>
      <c r="G22" s="4" t="s">
        <v>25</v>
      </c>
      <c r="H22" s="5">
        <v>3232</v>
      </c>
      <c r="I22" s="3" t="s">
        <v>77</v>
      </c>
    </row>
    <row r="23" spans="1:9" ht="34.5" customHeight="1" x14ac:dyDescent="0.25">
      <c r="A23" s="18" t="s">
        <v>104</v>
      </c>
      <c r="B23" s="6" t="s">
        <v>111</v>
      </c>
      <c r="C23" s="1">
        <v>93224926556</v>
      </c>
      <c r="D23" s="2" t="s">
        <v>112</v>
      </c>
      <c r="E23" s="2"/>
      <c r="F23" s="7">
        <v>137.5</v>
      </c>
      <c r="G23" s="4" t="s">
        <v>25</v>
      </c>
      <c r="H23" s="5">
        <v>3238</v>
      </c>
      <c r="I23" s="3" t="s">
        <v>113</v>
      </c>
    </row>
    <row r="24" spans="1:9" ht="34.5" customHeight="1" x14ac:dyDescent="0.25">
      <c r="A24" s="18" t="s">
        <v>105</v>
      </c>
      <c r="B24" s="9" t="s">
        <v>40</v>
      </c>
      <c r="C24" s="10">
        <v>50467974870</v>
      </c>
      <c r="D24" s="11" t="s">
        <v>41</v>
      </c>
      <c r="E24" s="11">
        <f>65.3+24.4+226.73+298.25+23.3</f>
        <v>637.9799999999999</v>
      </c>
      <c r="F24" s="12">
        <v>878.16</v>
      </c>
      <c r="G24" s="4" t="s">
        <v>25</v>
      </c>
      <c r="H24" s="65">
        <v>3221</v>
      </c>
      <c r="I24" s="49" t="s">
        <v>200</v>
      </c>
    </row>
    <row r="25" spans="1:9" ht="34.5" customHeight="1" x14ac:dyDescent="0.25">
      <c r="A25" s="18" t="s">
        <v>106</v>
      </c>
      <c r="B25" s="9" t="s">
        <v>131</v>
      </c>
      <c r="C25" s="10" t="s">
        <v>132</v>
      </c>
      <c r="D25" s="11" t="s">
        <v>133</v>
      </c>
      <c r="E25" s="11"/>
      <c r="F25" s="12">
        <v>351.56</v>
      </c>
      <c r="G25" s="4" t="s">
        <v>25</v>
      </c>
      <c r="H25" s="14">
        <v>4123</v>
      </c>
      <c r="I25" s="15" t="s">
        <v>134</v>
      </c>
    </row>
    <row r="26" spans="1:9" ht="34.5" customHeight="1" x14ac:dyDescent="0.25">
      <c r="A26" s="18" t="s">
        <v>107</v>
      </c>
      <c r="B26" s="9" t="s">
        <v>131</v>
      </c>
      <c r="C26" s="10" t="s">
        <v>132</v>
      </c>
      <c r="D26" s="11" t="s">
        <v>133</v>
      </c>
      <c r="E26" s="11"/>
      <c r="F26" s="12">
        <v>796.34</v>
      </c>
      <c r="G26" s="4" t="s">
        <v>25</v>
      </c>
      <c r="H26" s="14">
        <v>3238</v>
      </c>
      <c r="I26" s="3" t="s">
        <v>113</v>
      </c>
    </row>
    <row r="27" spans="1:9" ht="34.5" customHeight="1" x14ac:dyDescent="0.25">
      <c r="A27" s="18" t="s">
        <v>116</v>
      </c>
      <c r="B27" s="6" t="s">
        <v>129</v>
      </c>
      <c r="C27" s="1">
        <v>77804145433</v>
      </c>
      <c r="D27" s="2" t="s">
        <v>130</v>
      </c>
      <c r="E27" s="2"/>
      <c r="F27" s="7">
        <v>310.5</v>
      </c>
      <c r="G27" s="4" t="s">
        <v>25</v>
      </c>
      <c r="H27" s="24">
        <v>3224</v>
      </c>
      <c r="I27" s="25" t="s">
        <v>125</v>
      </c>
    </row>
    <row r="28" spans="1:9" ht="34.5" customHeight="1" x14ac:dyDescent="0.25">
      <c r="A28" s="18" t="s">
        <v>122</v>
      </c>
      <c r="B28" s="6" t="s">
        <v>117</v>
      </c>
      <c r="C28" s="1">
        <v>64546066176</v>
      </c>
      <c r="D28" s="2" t="s">
        <v>118</v>
      </c>
      <c r="E28" s="2"/>
      <c r="F28" s="7">
        <v>390</v>
      </c>
      <c r="G28" s="4" t="s">
        <v>25</v>
      </c>
      <c r="H28" s="5">
        <v>3233</v>
      </c>
      <c r="I28" s="15" t="s">
        <v>119</v>
      </c>
    </row>
    <row r="29" spans="1:9" ht="34.5" customHeight="1" x14ac:dyDescent="0.25">
      <c r="A29" s="18" t="s">
        <v>126</v>
      </c>
      <c r="B29" s="25" t="s">
        <v>101</v>
      </c>
      <c r="C29" s="19">
        <v>20993636287</v>
      </c>
      <c r="D29" s="26" t="s">
        <v>100</v>
      </c>
      <c r="E29" s="24"/>
      <c r="F29" s="7">
        <v>200</v>
      </c>
      <c r="G29" s="4" t="s">
        <v>25</v>
      </c>
      <c r="H29" s="24">
        <v>3239</v>
      </c>
      <c r="I29" s="24" t="s">
        <v>109</v>
      </c>
    </row>
    <row r="30" spans="1:9" ht="34.5" customHeight="1" x14ac:dyDescent="0.25">
      <c r="A30" s="18" t="s">
        <v>127</v>
      </c>
      <c r="B30" s="6" t="s">
        <v>66</v>
      </c>
      <c r="C30" s="1">
        <v>58852060080</v>
      </c>
      <c r="D30" s="2" t="s">
        <v>67</v>
      </c>
      <c r="E30" s="2"/>
      <c r="F30" s="7">
        <v>216.87</v>
      </c>
      <c r="G30" s="4" t="s">
        <v>25</v>
      </c>
      <c r="H30" s="5">
        <v>3234</v>
      </c>
      <c r="I30" s="3" t="s">
        <v>68</v>
      </c>
    </row>
    <row r="31" spans="1:9" ht="34.5" customHeight="1" x14ac:dyDescent="0.25">
      <c r="A31" s="19" t="s">
        <v>128</v>
      </c>
      <c r="B31" s="6" t="s">
        <v>78</v>
      </c>
      <c r="C31" s="1">
        <v>20342948082</v>
      </c>
      <c r="D31" s="2" t="s">
        <v>80</v>
      </c>
      <c r="E31" s="2"/>
      <c r="F31" s="7">
        <v>85</v>
      </c>
      <c r="G31" s="4" t="s">
        <v>25</v>
      </c>
      <c r="H31" s="5">
        <v>3234</v>
      </c>
      <c r="I31" s="3" t="s">
        <v>68</v>
      </c>
    </row>
    <row r="32" spans="1:9" ht="34.5" customHeight="1" x14ac:dyDescent="0.25">
      <c r="A32" s="19" t="s">
        <v>137</v>
      </c>
      <c r="B32" s="6" t="s">
        <v>95</v>
      </c>
      <c r="C32" s="1">
        <v>11553542127</v>
      </c>
      <c r="D32" s="2" t="s">
        <v>96</v>
      </c>
      <c r="E32" s="2"/>
      <c r="F32" s="7">
        <v>96.13</v>
      </c>
      <c r="G32" s="4" t="s">
        <v>25</v>
      </c>
      <c r="H32" s="5">
        <v>3232</v>
      </c>
      <c r="I32" s="3" t="s">
        <v>77</v>
      </c>
    </row>
    <row r="33" spans="1:9" ht="34.5" customHeight="1" x14ac:dyDescent="0.25">
      <c r="A33" s="18" t="s">
        <v>138</v>
      </c>
      <c r="B33" s="6" t="s">
        <v>81</v>
      </c>
      <c r="C33" s="1">
        <v>82797192152</v>
      </c>
      <c r="D33" s="2" t="s">
        <v>82</v>
      </c>
      <c r="E33" s="2"/>
      <c r="F33" s="7">
        <v>201.06</v>
      </c>
      <c r="G33" s="4" t="s">
        <v>25</v>
      </c>
      <c r="H33" s="5">
        <v>3232</v>
      </c>
      <c r="I33" s="3" t="s">
        <v>77</v>
      </c>
    </row>
    <row r="34" spans="1:9" ht="34.5" customHeight="1" x14ac:dyDescent="0.25">
      <c r="A34" s="18" t="s">
        <v>139</v>
      </c>
      <c r="B34" s="6" t="s">
        <v>30</v>
      </c>
      <c r="C34" s="1">
        <v>92963223473</v>
      </c>
      <c r="D34" s="2" t="s">
        <v>31</v>
      </c>
      <c r="E34" s="2"/>
      <c r="F34" s="8">
        <v>149.19999999999999</v>
      </c>
      <c r="G34" s="4" t="s">
        <v>25</v>
      </c>
      <c r="H34" s="5">
        <v>3431</v>
      </c>
      <c r="I34" s="15" t="s">
        <v>32</v>
      </c>
    </row>
    <row r="35" spans="1:9" ht="34.5" customHeight="1" x14ac:dyDescent="0.25">
      <c r="A35" s="18" t="s">
        <v>140</v>
      </c>
      <c r="B35" s="6" t="s">
        <v>23</v>
      </c>
      <c r="C35" s="1">
        <v>85584865987</v>
      </c>
      <c r="D35" s="2" t="s">
        <v>24</v>
      </c>
      <c r="E35" s="2">
        <f>769.8+38.49</f>
        <v>808.29</v>
      </c>
      <c r="F35" s="7">
        <v>808.29</v>
      </c>
      <c r="G35" s="4" t="s">
        <v>25</v>
      </c>
      <c r="H35" s="5">
        <v>3212</v>
      </c>
      <c r="I35" s="3" t="s">
        <v>26</v>
      </c>
    </row>
    <row r="36" spans="1:9" ht="15.75" thickBot="1" x14ac:dyDescent="0.3"/>
    <row r="37" spans="1:9" ht="16.5" customHeight="1" thickBot="1" x14ac:dyDescent="0.3">
      <c r="A37" s="103" t="s">
        <v>135</v>
      </c>
      <c r="B37" s="104"/>
      <c r="C37" s="104"/>
      <c r="D37" s="104"/>
      <c r="E37" s="104"/>
      <c r="F37" s="104"/>
      <c r="G37" s="104"/>
      <c r="H37" s="104"/>
      <c r="I37" s="105"/>
    </row>
    <row r="38" spans="1:9" ht="63.75" customHeight="1" thickBot="1" x14ac:dyDescent="0.3">
      <c r="A38" s="17"/>
      <c r="B38" s="16" t="s">
        <v>0</v>
      </c>
      <c r="C38" s="16" t="s">
        <v>1</v>
      </c>
      <c r="D38" s="16" t="s">
        <v>2</v>
      </c>
      <c r="E38" s="16"/>
      <c r="F38" s="16" t="s">
        <v>3</v>
      </c>
      <c r="G38" s="16" t="s">
        <v>4</v>
      </c>
      <c r="H38" s="108" t="s">
        <v>5</v>
      </c>
      <c r="I38" s="109"/>
    </row>
    <row r="39" spans="1:9" x14ac:dyDescent="0.25">
      <c r="A39" s="33" t="s">
        <v>136</v>
      </c>
      <c r="B39" s="34" t="s">
        <v>136</v>
      </c>
      <c r="C39" s="35" t="s">
        <v>136</v>
      </c>
      <c r="D39" s="36" t="s">
        <v>136</v>
      </c>
      <c r="E39" s="37"/>
      <c r="F39" s="38" t="s">
        <v>136</v>
      </c>
      <c r="G39" s="39" t="s">
        <v>136</v>
      </c>
      <c r="H39" s="40" t="s">
        <v>136</v>
      </c>
      <c r="I39" s="40" t="s">
        <v>136</v>
      </c>
    </row>
  </sheetData>
  <sortState xmlns:xlrd2="http://schemas.microsoft.com/office/spreadsheetml/2017/richdata2" ref="B4:I35">
    <sortCondition ref="B3:B35"/>
  </sortState>
  <mergeCells count="4">
    <mergeCell ref="A1:I1"/>
    <mergeCell ref="H2:I2"/>
    <mergeCell ref="A37:I37"/>
    <mergeCell ref="H38:I38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EE655-C754-491A-BA2C-A5DBFDD1AE21}">
  <dimension ref="A1:I24"/>
  <sheetViews>
    <sheetView topLeftCell="A6" workbookViewId="0">
      <selection activeCell="B5" sqref="B5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25.5703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</cols>
  <sheetData>
    <row r="1" spans="1:9" ht="31.5" customHeight="1" thickBot="1" x14ac:dyDescent="0.3">
      <c r="A1" s="103" t="s">
        <v>72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thickBot="1" x14ac:dyDescent="0.3">
      <c r="A2" s="17"/>
      <c r="B2" s="16" t="s">
        <v>0</v>
      </c>
      <c r="C2" s="16" t="s">
        <v>1</v>
      </c>
      <c r="D2" s="16" t="s">
        <v>2</v>
      </c>
      <c r="E2" s="16"/>
      <c r="F2" s="16" t="s">
        <v>3</v>
      </c>
      <c r="G2" s="16" t="s">
        <v>4</v>
      </c>
      <c r="H2" s="108" t="s">
        <v>5</v>
      </c>
      <c r="I2" s="109"/>
    </row>
    <row r="3" spans="1:9" ht="34.5" customHeight="1" x14ac:dyDescent="0.25">
      <c r="A3" s="18" t="s">
        <v>6</v>
      </c>
      <c r="B3" s="9" t="s">
        <v>58</v>
      </c>
      <c r="C3" s="10">
        <v>29524210204</v>
      </c>
      <c r="D3" s="11" t="s">
        <v>59</v>
      </c>
      <c r="E3" s="11"/>
      <c r="F3" s="12">
        <v>115.98</v>
      </c>
      <c r="G3" s="13" t="s">
        <v>25</v>
      </c>
      <c r="H3" s="14">
        <v>3231</v>
      </c>
      <c r="I3" s="15" t="s">
        <v>60</v>
      </c>
    </row>
    <row r="4" spans="1:9" ht="34.5" customHeight="1" x14ac:dyDescent="0.25">
      <c r="A4" s="18" t="s">
        <v>7</v>
      </c>
      <c r="B4" s="6" t="s">
        <v>37</v>
      </c>
      <c r="C4" s="1">
        <v>57845277445</v>
      </c>
      <c r="D4" s="2" t="s">
        <v>38</v>
      </c>
      <c r="E4" s="2"/>
      <c r="F4" s="7">
        <v>348.11</v>
      </c>
      <c r="G4" s="4" t="s">
        <v>25</v>
      </c>
      <c r="H4" s="5">
        <v>1231</v>
      </c>
      <c r="I4" s="3" t="s">
        <v>39</v>
      </c>
    </row>
    <row r="5" spans="1:9" ht="34.5" customHeight="1" x14ac:dyDescent="0.25">
      <c r="A5" s="18" t="s">
        <v>8</v>
      </c>
      <c r="B5" s="6" t="s">
        <v>44</v>
      </c>
      <c r="C5" s="1">
        <v>18683136487</v>
      </c>
      <c r="D5" s="2" t="s">
        <v>71</v>
      </c>
      <c r="E5" s="2"/>
      <c r="F5" s="7">
        <v>13.27</v>
      </c>
      <c r="G5" s="4" t="s">
        <v>25</v>
      </c>
      <c r="H5" s="5">
        <v>3295</v>
      </c>
      <c r="I5" s="3" t="s">
        <v>45</v>
      </c>
    </row>
    <row r="6" spans="1:9" ht="34.5" customHeight="1" x14ac:dyDescent="0.25">
      <c r="A6" s="18" t="s">
        <v>9</v>
      </c>
      <c r="B6" s="6" t="s">
        <v>33</v>
      </c>
      <c r="C6" s="1">
        <v>22694857747</v>
      </c>
      <c r="D6" s="2" t="s">
        <v>34</v>
      </c>
      <c r="E6" s="2"/>
      <c r="F6" s="7">
        <v>352.47</v>
      </c>
      <c r="G6" s="4" t="s">
        <v>25</v>
      </c>
      <c r="H6" s="5">
        <v>3292</v>
      </c>
      <c r="I6" s="3" t="s">
        <v>35</v>
      </c>
    </row>
    <row r="7" spans="1:9" ht="34.5" customHeight="1" x14ac:dyDescent="0.25">
      <c r="A7" s="18" t="s">
        <v>10</v>
      </c>
      <c r="B7" s="6" t="s">
        <v>50</v>
      </c>
      <c r="C7" s="1">
        <v>85821130368</v>
      </c>
      <c r="D7" s="2" t="s">
        <v>51</v>
      </c>
      <c r="E7" s="2"/>
      <c r="F7" s="7">
        <v>2.83</v>
      </c>
      <c r="G7" s="4" t="s">
        <v>25</v>
      </c>
      <c r="H7" s="5">
        <v>3239</v>
      </c>
      <c r="I7" s="3" t="s">
        <v>52</v>
      </c>
    </row>
    <row r="8" spans="1:9" ht="34.5" customHeight="1" x14ac:dyDescent="0.25">
      <c r="A8" s="18" t="s">
        <v>11</v>
      </c>
      <c r="B8" s="6" t="s">
        <v>63</v>
      </c>
      <c r="C8" s="1">
        <v>68419124305</v>
      </c>
      <c r="D8" s="2" t="s">
        <v>64</v>
      </c>
      <c r="E8" s="2"/>
      <c r="F8" s="7">
        <v>31.86</v>
      </c>
      <c r="G8" s="4" t="s">
        <v>25</v>
      </c>
      <c r="H8" s="5">
        <v>3234</v>
      </c>
      <c r="I8" s="3" t="s">
        <v>65</v>
      </c>
    </row>
    <row r="9" spans="1:9" ht="34.5" customHeight="1" x14ac:dyDescent="0.25">
      <c r="A9" s="18" t="s">
        <v>12</v>
      </c>
      <c r="B9" s="6" t="s">
        <v>55</v>
      </c>
      <c r="C9" s="1">
        <v>91547293790</v>
      </c>
      <c r="D9" s="2" t="s">
        <v>56</v>
      </c>
      <c r="E9" s="2">
        <f>45.63+43.71+37.94</f>
        <v>127.28</v>
      </c>
      <c r="F9" s="7">
        <v>127.28</v>
      </c>
      <c r="G9" s="4" t="s">
        <v>25</v>
      </c>
      <c r="H9" s="5">
        <v>2395</v>
      </c>
      <c r="I9" s="3" t="s">
        <v>57</v>
      </c>
    </row>
    <row r="10" spans="1:9" ht="34.5" customHeight="1" x14ac:dyDescent="0.25">
      <c r="A10" s="18" t="s">
        <v>13</v>
      </c>
      <c r="B10" s="6" t="s">
        <v>53</v>
      </c>
      <c r="C10" s="1">
        <v>80572192786</v>
      </c>
      <c r="D10" s="2" t="s">
        <v>54</v>
      </c>
      <c r="E10" s="2"/>
      <c r="F10" s="7">
        <v>335.91</v>
      </c>
      <c r="G10" s="4" t="s">
        <v>25</v>
      </c>
      <c r="H10" s="5">
        <v>3212</v>
      </c>
      <c r="I10" s="3" t="s">
        <v>26</v>
      </c>
    </row>
    <row r="11" spans="1:9" ht="34.5" customHeight="1" x14ac:dyDescent="0.25">
      <c r="A11" s="18" t="s">
        <v>14</v>
      </c>
      <c r="B11" s="6" t="s">
        <v>69</v>
      </c>
      <c r="C11" s="1">
        <v>35067158852</v>
      </c>
      <c r="D11" s="2" t="s">
        <v>70</v>
      </c>
      <c r="E11" s="2"/>
      <c r="F11" s="7">
        <v>112.5</v>
      </c>
      <c r="G11" s="4" t="s">
        <v>25</v>
      </c>
      <c r="H11" s="5">
        <v>3213</v>
      </c>
      <c r="I11" s="3" t="s">
        <v>36</v>
      </c>
    </row>
    <row r="12" spans="1:9" ht="34.5" customHeight="1" x14ac:dyDescent="0.25">
      <c r="A12" s="18" t="s">
        <v>15</v>
      </c>
      <c r="B12" s="6" t="s">
        <v>40</v>
      </c>
      <c r="C12" s="1">
        <v>50467974870</v>
      </c>
      <c r="D12" s="2" t="s">
        <v>41</v>
      </c>
      <c r="E12" s="2">
        <f>65.3+24.4+226.73+298.25+23.3</f>
        <v>637.9799999999999</v>
      </c>
      <c r="F12" s="7">
        <v>637.98</v>
      </c>
      <c r="G12" s="4" t="s">
        <v>25</v>
      </c>
      <c r="H12" s="65">
        <v>3221</v>
      </c>
      <c r="I12" s="49" t="s">
        <v>200</v>
      </c>
    </row>
    <row r="13" spans="1:9" ht="34.5" customHeight="1" x14ac:dyDescent="0.25">
      <c r="A13" s="18" t="s">
        <v>16</v>
      </c>
      <c r="B13" s="6" t="s">
        <v>27</v>
      </c>
      <c r="C13" s="1" t="s">
        <v>28</v>
      </c>
      <c r="D13" s="2" t="s">
        <v>29</v>
      </c>
      <c r="E13" s="2">
        <f>37.8+21.6+34.16</f>
        <v>93.56</v>
      </c>
      <c r="F13" s="7">
        <v>93.56</v>
      </c>
      <c r="G13" s="4" t="s">
        <v>25</v>
      </c>
      <c r="H13" s="65">
        <v>3222</v>
      </c>
      <c r="I13" s="49" t="s">
        <v>201</v>
      </c>
    </row>
    <row r="14" spans="1:9" ht="34.5" customHeight="1" x14ac:dyDescent="0.25">
      <c r="A14" s="18" t="s">
        <v>17</v>
      </c>
      <c r="B14" s="6" t="s">
        <v>46</v>
      </c>
      <c r="C14" s="1" t="s">
        <v>47</v>
      </c>
      <c r="D14" s="2" t="s">
        <v>48</v>
      </c>
      <c r="E14" s="2"/>
      <c r="F14" s="7">
        <v>1866.41</v>
      </c>
      <c r="G14" s="4" t="s">
        <v>25</v>
      </c>
      <c r="H14" s="5">
        <v>3237</v>
      </c>
      <c r="I14" s="3" t="s">
        <v>49</v>
      </c>
    </row>
    <row r="15" spans="1:9" ht="34.5" customHeight="1" x14ac:dyDescent="0.25">
      <c r="A15" s="18" t="s">
        <v>18</v>
      </c>
      <c r="B15" s="6" t="s">
        <v>66</v>
      </c>
      <c r="C15" s="1">
        <v>58852060080</v>
      </c>
      <c r="D15" s="2" t="s">
        <v>67</v>
      </c>
      <c r="E15" s="2"/>
      <c r="F15" s="7">
        <v>1.7</v>
      </c>
      <c r="G15" s="4" t="s">
        <v>25</v>
      </c>
      <c r="H15" s="5">
        <v>3234</v>
      </c>
      <c r="I15" s="3" t="s">
        <v>68</v>
      </c>
    </row>
    <row r="16" spans="1:9" ht="34.5" customHeight="1" x14ac:dyDescent="0.25">
      <c r="A16" s="18" t="s">
        <v>19</v>
      </c>
      <c r="B16" s="6" t="s">
        <v>42</v>
      </c>
      <c r="C16" s="1">
        <v>99944170669</v>
      </c>
      <c r="D16" s="2" t="s">
        <v>43</v>
      </c>
      <c r="E16" s="2"/>
      <c r="F16" s="7">
        <v>95</v>
      </c>
      <c r="G16" s="4" t="s">
        <v>25</v>
      </c>
      <c r="H16" s="5">
        <v>3213</v>
      </c>
      <c r="I16" s="3" t="s">
        <v>36</v>
      </c>
    </row>
    <row r="17" spans="1:9" ht="34.5" customHeight="1" x14ac:dyDescent="0.25">
      <c r="A17" s="18" t="s">
        <v>20</v>
      </c>
      <c r="B17" s="6" t="s">
        <v>61</v>
      </c>
      <c r="C17" s="1">
        <v>70133616033</v>
      </c>
      <c r="D17" s="2" t="s">
        <v>62</v>
      </c>
      <c r="E17" s="2"/>
      <c r="F17" s="7">
        <v>111.15</v>
      </c>
      <c r="G17" s="4" t="s">
        <v>25</v>
      </c>
      <c r="H17" s="5">
        <v>3231</v>
      </c>
      <c r="I17" s="3" t="s">
        <v>60</v>
      </c>
    </row>
    <row r="18" spans="1:9" ht="34.5" customHeight="1" x14ac:dyDescent="0.25">
      <c r="A18" s="18" t="s">
        <v>21</v>
      </c>
      <c r="B18" s="6" t="s">
        <v>30</v>
      </c>
      <c r="C18" s="1">
        <v>92963223473</v>
      </c>
      <c r="D18" s="2" t="s">
        <v>31</v>
      </c>
      <c r="E18" s="2"/>
      <c r="F18" s="8">
        <v>218.9</v>
      </c>
      <c r="G18" s="4" t="s">
        <v>25</v>
      </c>
      <c r="H18" s="5">
        <v>3431</v>
      </c>
      <c r="I18" s="3" t="s">
        <v>32</v>
      </c>
    </row>
    <row r="19" spans="1:9" ht="34.5" customHeight="1" x14ac:dyDescent="0.25">
      <c r="A19" s="18" t="s">
        <v>22</v>
      </c>
      <c r="B19" s="6" t="s">
        <v>23</v>
      </c>
      <c r="C19" s="1">
        <v>85584865987</v>
      </c>
      <c r="D19" s="2" t="s">
        <v>24</v>
      </c>
      <c r="E19" s="2">
        <f>769.8+38.49</f>
        <v>808.29</v>
      </c>
      <c r="F19" s="7">
        <v>808.29</v>
      </c>
      <c r="G19" s="4" t="s">
        <v>25</v>
      </c>
      <c r="H19" s="5">
        <v>3212</v>
      </c>
      <c r="I19" s="3" t="s">
        <v>26</v>
      </c>
    </row>
    <row r="20" spans="1:9" ht="15.75" thickBot="1" x14ac:dyDescent="0.3"/>
    <row r="21" spans="1:9" ht="16.5" customHeight="1" thickBot="1" x14ac:dyDescent="0.3">
      <c r="A21" s="103" t="s">
        <v>73</v>
      </c>
      <c r="B21" s="104"/>
      <c r="C21" s="104"/>
      <c r="D21" s="104"/>
      <c r="E21" s="104"/>
      <c r="F21" s="104"/>
      <c r="G21" s="104"/>
      <c r="H21" s="104"/>
      <c r="I21" s="105"/>
    </row>
    <row r="22" spans="1:9" ht="63.75" customHeight="1" thickBot="1" x14ac:dyDescent="0.3">
      <c r="A22" s="17"/>
      <c r="B22" s="16" t="s">
        <v>0</v>
      </c>
      <c r="C22" s="16" t="s">
        <v>1</v>
      </c>
      <c r="D22" s="16" t="s">
        <v>2</v>
      </c>
      <c r="E22" s="16"/>
      <c r="F22" s="16" t="s">
        <v>3</v>
      </c>
      <c r="G22" s="16" t="s">
        <v>4</v>
      </c>
      <c r="H22" s="108" t="s">
        <v>5</v>
      </c>
      <c r="I22" s="109"/>
    </row>
    <row r="23" spans="1:9" ht="30" x14ac:dyDescent="0.25">
      <c r="A23" s="18" t="s">
        <v>6</v>
      </c>
      <c r="B23" s="9" t="s">
        <v>74</v>
      </c>
      <c r="C23" s="20" t="s">
        <v>75</v>
      </c>
      <c r="D23" s="22" t="s">
        <v>75</v>
      </c>
      <c r="E23" s="11"/>
      <c r="F23" s="7">
        <v>79.63</v>
      </c>
      <c r="G23" s="13" t="s">
        <v>25</v>
      </c>
      <c r="H23" s="5">
        <v>3213</v>
      </c>
      <c r="I23" s="3" t="s">
        <v>36</v>
      </c>
    </row>
    <row r="24" spans="1:9" ht="30" x14ac:dyDescent="0.25">
      <c r="A24" s="19" t="s">
        <v>7</v>
      </c>
      <c r="B24" s="9" t="s">
        <v>74</v>
      </c>
      <c r="C24" s="21" t="s">
        <v>75</v>
      </c>
      <c r="D24" s="23" t="s">
        <v>75</v>
      </c>
      <c r="E24" s="2"/>
      <c r="F24" s="7">
        <v>79.63</v>
      </c>
      <c r="G24" s="4" t="s">
        <v>25</v>
      </c>
      <c r="H24" s="5">
        <v>3213</v>
      </c>
      <c r="I24" s="3" t="s">
        <v>36</v>
      </c>
    </row>
  </sheetData>
  <sortState xmlns:xlrd2="http://schemas.microsoft.com/office/spreadsheetml/2017/richdata2" ref="A3:I19">
    <sortCondition ref="B3:B19"/>
  </sortState>
  <mergeCells count="4">
    <mergeCell ref="A1:I1"/>
    <mergeCell ref="H2:I2"/>
    <mergeCell ref="A21:I21"/>
    <mergeCell ref="H22:I2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A6A80-DCA5-4203-BC4D-0A65655243EF}">
  <dimension ref="A1:I23"/>
  <sheetViews>
    <sheetView zoomScale="106" zoomScaleNormal="106" workbookViewId="0">
      <selection activeCell="A3" sqref="A3:A11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10.42578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</cols>
  <sheetData>
    <row r="1" spans="1:9" ht="31.5" customHeight="1" thickBot="1" x14ac:dyDescent="0.3">
      <c r="A1" s="103" t="s">
        <v>250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x14ac:dyDescent="0.25">
      <c r="A2" s="71"/>
      <c r="B2" s="62" t="s">
        <v>0</v>
      </c>
      <c r="C2" s="62" t="s">
        <v>1</v>
      </c>
      <c r="D2" s="62" t="s">
        <v>2</v>
      </c>
      <c r="E2" s="62"/>
      <c r="F2" s="62" t="s">
        <v>3</v>
      </c>
      <c r="G2" s="62" t="s">
        <v>4</v>
      </c>
      <c r="H2" s="106" t="s">
        <v>5</v>
      </c>
      <c r="I2" s="107"/>
    </row>
    <row r="3" spans="1:9" ht="34.5" customHeight="1" x14ac:dyDescent="0.25">
      <c r="A3" s="18">
        <v>1</v>
      </c>
      <c r="B3" s="50" t="s">
        <v>37</v>
      </c>
      <c r="C3" s="51">
        <v>57845277445</v>
      </c>
      <c r="D3" s="97" t="s">
        <v>38</v>
      </c>
      <c r="E3" s="52"/>
      <c r="F3" s="7">
        <v>225</v>
      </c>
      <c r="G3" s="44" t="s">
        <v>25</v>
      </c>
      <c r="H3" s="53">
        <v>1231</v>
      </c>
      <c r="I3" s="49" t="s">
        <v>39</v>
      </c>
    </row>
    <row r="4" spans="1:9" ht="34.5" customHeight="1" x14ac:dyDescent="0.25">
      <c r="A4" s="18">
        <v>2</v>
      </c>
      <c r="B4" s="50" t="s">
        <v>171</v>
      </c>
      <c r="C4" s="51">
        <v>22694857747</v>
      </c>
      <c r="D4" s="97" t="s">
        <v>172</v>
      </c>
      <c r="E4" s="52"/>
      <c r="F4" s="7">
        <v>402.74</v>
      </c>
      <c r="G4" s="44" t="s">
        <v>25</v>
      </c>
      <c r="H4" s="53">
        <v>3292</v>
      </c>
      <c r="I4" s="49" t="s">
        <v>173</v>
      </c>
    </row>
    <row r="5" spans="1:9" ht="34.5" customHeight="1" x14ac:dyDescent="0.25">
      <c r="A5" s="19">
        <v>3</v>
      </c>
      <c r="B5" s="27" t="s">
        <v>50</v>
      </c>
      <c r="C5" s="28">
        <v>85821130368</v>
      </c>
      <c r="D5" s="98" t="s">
        <v>51</v>
      </c>
      <c r="E5" s="29"/>
      <c r="F5" s="12">
        <f>SUM(64.7+2.83)</f>
        <v>67.53</v>
      </c>
      <c r="G5" s="44" t="s">
        <v>25</v>
      </c>
      <c r="H5" s="53">
        <v>3239</v>
      </c>
      <c r="I5" s="49" t="s">
        <v>52</v>
      </c>
    </row>
    <row r="6" spans="1:9" ht="34.5" customHeight="1" x14ac:dyDescent="0.25">
      <c r="A6" s="18">
        <v>4</v>
      </c>
      <c r="B6" s="9" t="s">
        <v>90</v>
      </c>
      <c r="C6" s="10">
        <v>84397956623</v>
      </c>
      <c r="D6" s="99" t="s">
        <v>91</v>
      </c>
      <c r="E6" s="11"/>
      <c r="F6" s="94">
        <v>5525.16</v>
      </c>
      <c r="G6" s="4" t="s">
        <v>25</v>
      </c>
      <c r="H6" s="14">
        <v>3235</v>
      </c>
      <c r="I6" s="3" t="s">
        <v>110</v>
      </c>
    </row>
    <row r="7" spans="1:9" ht="34.5" customHeight="1" x14ac:dyDescent="0.25">
      <c r="A7" s="18">
        <v>5</v>
      </c>
      <c r="B7" s="50" t="s">
        <v>53</v>
      </c>
      <c r="C7" s="51">
        <v>80572192786</v>
      </c>
      <c r="D7" s="97" t="s">
        <v>54</v>
      </c>
      <c r="E7" s="52"/>
      <c r="F7" s="7">
        <v>335.91</v>
      </c>
      <c r="G7" s="44" t="s">
        <v>25</v>
      </c>
      <c r="H7" s="53">
        <v>3212</v>
      </c>
      <c r="I7" s="49" t="s">
        <v>26</v>
      </c>
    </row>
    <row r="8" spans="1:9" ht="34.5" customHeight="1" x14ac:dyDescent="0.25">
      <c r="A8" s="19">
        <v>6</v>
      </c>
      <c r="B8" s="50" t="s">
        <v>182</v>
      </c>
      <c r="C8" s="51">
        <v>94818858923</v>
      </c>
      <c r="D8" s="52" t="s">
        <v>183</v>
      </c>
      <c r="E8" s="56"/>
      <c r="F8" s="7">
        <v>143.38999999999999</v>
      </c>
      <c r="G8" s="44" t="s">
        <v>25</v>
      </c>
      <c r="H8" s="65">
        <v>3222</v>
      </c>
      <c r="I8" s="49" t="s">
        <v>201</v>
      </c>
    </row>
    <row r="9" spans="1:9" ht="34.5" customHeight="1" x14ac:dyDescent="0.25">
      <c r="A9" s="18">
        <v>7</v>
      </c>
      <c r="B9" s="50" t="s">
        <v>211</v>
      </c>
      <c r="C9" s="85" t="s">
        <v>189</v>
      </c>
      <c r="D9" s="82" t="s">
        <v>212</v>
      </c>
      <c r="E9" s="82" t="s">
        <v>188</v>
      </c>
      <c r="F9" s="7">
        <v>750</v>
      </c>
      <c r="G9" s="44" t="s">
        <v>25</v>
      </c>
      <c r="H9" s="82">
        <v>3237</v>
      </c>
      <c r="I9" s="82" t="s">
        <v>49</v>
      </c>
    </row>
    <row r="10" spans="1:9" ht="34.5" customHeight="1" x14ac:dyDescent="0.25">
      <c r="A10" s="18">
        <v>8</v>
      </c>
      <c r="B10" s="50" t="s">
        <v>30</v>
      </c>
      <c r="C10" s="51">
        <v>92963223473</v>
      </c>
      <c r="D10" s="97" t="s">
        <v>31</v>
      </c>
      <c r="E10" s="52"/>
      <c r="F10" s="8">
        <v>153.29</v>
      </c>
      <c r="G10" s="44" t="s">
        <v>25</v>
      </c>
      <c r="H10" s="53">
        <v>3431</v>
      </c>
      <c r="I10" s="49" t="s">
        <v>32</v>
      </c>
    </row>
    <row r="11" spans="1:9" ht="27" x14ac:dyDescent="0.25">
      <c r="A11" s="19">
        <v>9</v>
      </c>
      <c r="B11" s="50" t="s">
        <v>23</v>
      </c>
      <c r="C11" s="51">
        <v>85584865987</v>
      </c>
      <c r="D11" s="97" t="s">
        <v>24</v>
      </c>
      <c r="E11" s="52">
        <f>769.8+38.49</f>
        <v>808.29</v>
      </c>
      <c r="F11" s="7">
        <f>SUM(630.43+38.49)</f>
        <v>668.92</v>
      </c>
      <c r="G11" s="44" t="s">
        <v>25</v>
      </c>
      <c r="H11" s="53">
        <v>3212</v>
      </c>
      <c r="I11" s="49" t="s">
        <v>26</v>
      </c>
    </row>
    <row r="12" spans="1:9" ht="16.5" customHeight="1" thickBot="1" x14ac:dyDescent="0.3"/>
    <row r="13" spans="1:9" ht="63.75" customHeight="1" thickBot="1" x14ac:dyDescent="0.3">
      <c r="A13" s="103" t="s">
        <v>251</v>
      </c>
      <c r="B13" s="104"/>
      <c r="C13" s="104"/>
      <c r="D13" s="104"/>
      <c r="E13" s="104"/>
      <c r="F13" s="104"/>
      <c r="G13" s="104"/>
      <c r="H13" s="104"/>
      <c r="I13" s="105"/>
    </row>
    <row r="14" spans="1:9" ht="63.75" thickBot="1" x14ac:dyDescent="0.3">
      <c r="A14" s="17"/>
      <c r="B14" s="16" t="s">
        <v>0</v>
      </c>
      <c r="C14" s="16" t="s">
        <v>1</v>
      </c>
      <c r="D14" s="16" t="s">
        <v>2</v>
      </c>
      <c r="E14" s="16"/>
      <c r="F14" s="16" t="s">
        <v>3</v>
      </c>
      <c r="G14" s="16" t="s">
        <v>4</v>
      </c>
      <c r="H14" s="108" t="s">
        <v>5</v>
      </c>
      <c r="I14" s="109"/>
    </row>
    <row r="15" spans="1:9" ht="30" x14ac:dyDescent="0.25">
      <c r="A15" s="18">
        <v>1</v>
      </c>
      <c r="B15" s="9" t="s">
        <v>74</v>
      </c>
      <c r="C15" s="20" t="s">
        <v>75</v>
      </c>
      <c r="D15" s="22" t="s">
        <v>75</v>
      </c>
      <c r="E15" s="11"/>
      <c r="F15" s="7"/>
      <c r="G15" s="13" t="s">
        <v>25</v>
      </c>
      <c r="H15" s="5">
        <v>3213</v>
      </c>
      <c r="I15" s="3" t="s">
        <v>36</v>
      </c>
    </row>
    <row r="16" spans="1:9" ht="30" x14ac:dyDescent="0.25">
      <c r="A16" s="18">
        <v>2</v>
      </c>
      <c r="B16" s="9" t="s">
        <v>74</v>
      </c>
      <c r="C16" s="20" t="s">
        <v>75</v>
      </c>
      <c r="D16" s="20" t="s">
        <v>75</v>
      </c>
      <c r="F16" s="7"/>
      <c r="G16" s="13" t="s">
        <v>25</v>
      </c>
      <c r="H16" s="5">
        <v>3213</v>
      </c>
      <c r="I16" s="3" t="s">
        <v>36</v>
      </c>
    </row>
    <row r="18" spans="6:6" x14ac:dyDescent="0.25">
      <c r="F18" s="92"/>
    </row>
    <row r="19" spans="6:6" x14ac:dyDescent="0.25">
      <c r="F19" s="92"/>
    </row>
    <row r="20" spans="6:6" x14ac:dyDescent="0.25">
      <c r="F20" s="92"/>
    </row>
    <row r="23" spans="6:6" x14ac:dyDescent="0.25">
      <c r="F23" s="92"/>
    </row>
  </sheetData>
  <mergeCells count="4">
    <mergeCell ref="A1:I1"/>
    <mergeCell ref="H2:I2"/>
    <mergeCell ref="A13:I13"/>
    <mergeCell ref="H14:I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B147A-1988-4FAE-8A38-FDDDC4BA6DFC}">
  <dimension ref="A1:I49"/>
  <sheetViews>
    <sheetView topLeftCell="A2" zoomScale="106" zoomScaleNormal="106" workbookViewId="0">
      <selection activeCell="D8" sqref="D8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10.42578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</cols>
  <sheetData>
    <row r="1" spans="1:9" ht="31.5" customHeight="1" thickBot="1" x14ac:dyDescent="0.3">
      <c r="A1" s="103" t="s">
        <v>240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x14ac:dyDescent="0.25">
      <c r="A2" s="71"/>
      <c r="B2" s="62" t="s">
        <v>0</v>
      </c>
      <c r="C2" s="62" t="s">
        <v>1</v>
      </c>
      <c r="D2" s="62" t="s">
        <v>2</v>
      </c>
      <c r="E2" s="62"/>
      <c r="F2" s="62" t="s">
        <v>3</v>
      </c>
      <c r="G2" s="62" t="s">
        <v>4</v>
      </c>
      <c r="H2" s="106" t="s">
        <v>5</v>
      </c>
      <c r="I2" s="107"/>
    </row>
    <row r="3" spans="1:9" ht="34.5" customHeight="1" x14ac:dyDescent="0.25">
      <c r="A3" s="18">
        <v>1</v>
      </c>
      <c r="B3" s="50" t="s">
        <v>58</v>
      </c>
      <c r="C3" s="51">
        <v>29524210204</v>
      </c>
      <c r="D3" s="97" t="s">
        <v>59</v>
      </c>
      <c r="E3" s="52"/>
      <c r="F3" s="7">
        <v>116.96</v>
      </c>
      <c r="G3" s="44" t="s">
        <v>25</v>
      </c>
      <c r="H3" s="53">
        <v>3231</v>
      </c>
      <c r="I3" s="49" t="s">
        <v>60</v>
      </c>
    </row>
    <row r="4" spans="1:9" ht="34.5" customHeight="1" x14ac:dyDescent="0.25">
      <c r="A4" s="19">
        <v>3</v>
      </c>
      <c r="B4" s="63" t="s">
        <v>149</v>
      </c>
      <c r="C4" s="61">
        <v>58353015102</v>
      </c>
      <c r="D4" s="63" t="s">
        <v>150</v>
      </c>
      <c r="E4" s="52"/>
      <c r="F4" s="100">
        <f>SUM(378.5+55.8)</f>
        <v>434.3</v>
      </c>
      <c r="G4" s="44" t="s">
        <v>25</v>
      </c>
      <c r="H4" s="65">
        <v>3221</v>
      </c>
      <c r="I4" s="49" t="s">
        <v>200</v>
      </c>
    </row>
    <row r="5" spans="1:9" ht="34.5" customHeight="1" x14ac:dyDescent="0.25">
      <c r="A5" s="18">
        <v>5</v>
      </c>
      <c r="B5" s="50" t="s">
        <v>37</v>
      </c>
      <c r="C5" s="51">
        <v>57845277445</v>
      </c>
      <c r="D5" s="97" t="s">
        <v>38</v>
      </c>
      <c r="E5" s="52"/>
      <c r="F5" s="7">
        <v>187.5</v>
      </c>
      <c r="G5" s="44" t="s">
        <v>25</v>
      </c>
      <c r="H5" s="53">
        <v>1231</v>
      </c>
      <c r="I5" s="49" t="s">
        <v>39</v>
      </c>
    </row>
    <row r="6" spans="1:9" ht="34.5" customHeight="1" x14ac:dyDescent="0.25">
      <c r="A6" s="18">
        <v>6</v>
      </c>
      <c r="B6" s="27" t="s">
        <v>244</v>
      </c>
      <c r="C6" s="28">
        <v>1128738275</v>
      </c>
      <c r="D6" s="98" t="s">
        <v>245</v>
      </c>
      <c r="E6" s="29"/>
      <c r="F6" s="12">
        <v>1000</v>
      </c>
      <c r="G6" s="44" t="s">
        <v>25</v>
      </c>
      <c r="H6" s="89">
        <v>3232</v>
      </c>
      <c r="I6" s="3" t="s">
        <v>77</v>
      </c>
    </row>
    <row r="7" spans="1:9" ht="34.5" customHeight="1" x14ac:dyDescent="0.25">
      <c r="A7" s="18">
        <v>7</v>
      </c>
      <c r="B7" s="27" t="s">
        <v>160</v>
      </c>
      <c r="C7" s="28" t="s">
        <v>195</v>
      </c>
      <c r="D7" s="98" t="s">
        <v>161</v>
      </c>
      <c r="E7" s="29"/>
      <c r="F7" s="12">
        <f>SUM(2360+1960+1680)</f>
        <v>6000</v>
      </c>
      <c r="G7" s="44" t="s">
        <v>25</v>
      </c>
      <c r="H7" s="89">
        <v>3222</v>
      </c>
      <c r="I7" s="3" t="s">
        <v>201</v>
      </c>
    </row>
    <row r="8" spans="1:9" ht="34.5" customHeight="1" x14ac:dyDescent="0.25">
      <c r="A8" s="19">
        <v>8</v>
      </c>
      <c r="B8" s="27" t="s">
        <v>83</v>
      </c>
      <c r="C8" s="28" t="s">
        <v>84</v>
      </c>
      <c r="D8" s="98" t="s">
        <v>85</v>
      </c>
      <c r="E8" s="29"/>
      <c r="F8" s="12">
        <v>1346.3</v>
      </c>
      <c r="G8" s="44" t="s">
        <v>25</v>
      </c>
      <c r="H8" s="89">
        <v>3222</v>
      </c>
      <c r="I8" s="3" t="s">
        <v>201</v>
      </c>
    </row>
    <row r="9" spans="1:9" ht="34.5" customHeight="1" x14ac:dyDescent="0.25">
      <c r="A9" s="18">
        <v>10</v>
      </c>
      <c r="B9" s="27" t="s">
        <v>225</v>
      </c>
      <c r="C9" s="28" t="s">
        <v>227</v>
      </c>
      <c r="D9" s="98" t="s">
        <v>224</v>
      </c>
      <c r="E9" s="29"/>
      <c r="F9" s="12">
        <v>13.29</v>
      </c>
      <c r="G9" s="44" t="s">
        <v>25</v>
      </c>
      <c r="H9" s="53">
        <v>3236</v>
      </c>
      <c r="I9" s="49" t="s">
        <v>226</v>
      </c>
    </row>
    <row r="10" spans="1:9" ht="34.5" customHeight="1" x14ac:dyDescent="0.25">
      <c r="A10" s="18">
        <v>11</v>
      </c>
      <c r="B10" s="50" t="s">
        <v>171</v>
      </c>
      <c r="C10" s="51">
        <v>22694857747</v>
      </c>
      <c r="D10" s="97" t="s">
        <v>172</v>
      </c>
      <c r="E10" s="52"/>
      <c r="F10" s="7">
        <v>402.74</v>
      </c>
      <c r="G10" s="44" t="s">
        <v>25</v>
      </c>
      <c r="H10" s="53">
        <v>3292</v>
      </c>
      <c r="I10" s="49" t="s">
        <v>173</v>
      </c>
    </row>
    <row r="11" spans="1:9" ht="34.5" customHeight="1" x14ac:dyDescent="0.25">
      <c r="A11" s="18">
        <v>12</v>
      </c>
      <c r="B11" s="27" t="s">
        <v>123</v>
      </c>
      <c r="C11" s="28">
        <v>13970735570</v>
      </c>
      <c r="D11" s="98" t="s">
        <v>124</v>
      </c>
      <c r="E11" s="29"/>
      <c r="F11" s="12">
        <f>SUM(395.78+664.35+132.78)</f>
        <v>1192.9100000000001</v>
      </c>
      <c r="G11" s="44" t="s">
        <v>25</v>
      </c>
      <c r="H11" s="65">
        <v>3224</v>
      </c>
      <c r="I11" s="59" t="s">
        <v>125</v>
      </c>
    </row>
    <row r="12" spans="1:9" ht="34.5" customHeight="1" x14ac:dyDescent="0.25">
      <c r="A12" s="19">
        <v>13</v>
      </c>
      <c r="B12" s="27" t="s">
        <v>50</v>
      </c>
      <c r="C12" s="28">
        <v>85821130368</v>
      </c>
      <c r="D12" s="98" t="s">
        <v>51</v>
      </c>
      <c r="E12" s="29"/>
      <c r="F12" s="12">
        <v>2.83</v>
      </c>
      <c r="G12" s="44" t="s">
        <v>25</v>
      </c>
      <c r="H12" s="53">
        <v>3239</v>
      </c>
      <c r="I12" s="49" t="s">
        <v>52</v>
      </c>
    </row>
    <row r="13" spans="1:9" ht="34.5" customHeight="1" x14ac:dyDescent="0.25">
      <c r="A13" s="18">
        <v>14</v>
      </c>
      <c r="B13" s="66" t="s">
        <v>120</v>
      </c>
      <c r="C13" s="60">
        <v>25627314080</v>
      </c>
      <c r="D13" s="66" t="s">
        <v>121</v>
      </c>
      <c r="E13" s="81"/>
      <c r="F13" s="12">
        <f>SUM(162.5+162.5)</f>
        <v>325</v>
      </c>
      <c r="G13" s="30" t="s">
        <v>25</v>
      </c>
      <c r="H13" s="66">
        <v>3238</v>
      </c>
      <c r="I13" s="32" t="s">
        <v>113</v>
      </c>
    </row>
    <row r="14" spans="1:9" ht="34.5" customHeight="1" x14ac:dyDescent="0.25">
      <c r="A14" s="18">
        <v>16</v>
      </c>
      <c r="B14" s="50" t="s">
        <v>63</v>
      </c>
      <c r="C14" s="51">
        <v>68419124305</v>
      </c>
      <c r="D14" s="97" t="s">
        <v>64</v>
      </c>
      <c r="E14" s="52"/>
      <c r="F14" s="7">
        <v>31.86</v>
      </c>
      <c r="G14" s="44" t="s">
        <v>25</v>
      </c>
      <c r="H14" s="53">
        <v>3234</v>
      </c>
      <c r="I14" s="49" t="s">
        <v>65</v>
      </c>
    </row>
    <row r="15" spans="1:9" ht="34.5" customHeight="1" x14ac:dyDescent="0.25">
      <c r="A15" s="18">
        <v>17</v>
      </c>
      <c r="B15" s="9" t="s">
        <v>247</v>
      </c>
      <c r="C15" s="10">
        <v>75297532041</v>
      </c>
      <c r="D15" s="99" t="s">
        <v>248</v>
      </c>
      <c r="E15" s="11"/>
      <c r="F15" s="95">
        <v>30.52</v>
      </c>
      <c r="G15" s="4" t="s">
        <v>25</v>
      </c>
      <c r="H15" s="14">
        <v>3232</v>
      </c>
      <c r="I15" s="3" t="s">
        <v>77</v>
      </c>
    </row>
    <row r="16" spans="1:9" ht="34.5" customHeight="1" x14ac:dyDescent="0.25">
      <c r="A16" s="18">
        <v>19</v>
      </c>
      <c r="B16" s="9" t="s">
        <v>90</v>
      </c>
      <c r="C16" s="10">
        <v>84397956623</v>
      </c>
      <c r="D16" s="99" t="s">
        <v>91</v>
      </c>
      <c r="E16" s="11"/>
      <c r="F16" s="94">
        <v>5525.16</v>
      </c>
      <c r="G16" s="4" t="s">
        <v>25</v>
      </c>
      <c r="H16" s="14">
        <v>3235</v>
      </c>
      <c r="I16" s="3" t="s">
        <v>110</v>
      </c>
    </row>
    <row r="17" spans="1:9" ht="34.5" customHeight="1" x14ac:dyDescent="0.25">
      <c r="A17" s="18">
        <v>21</v>
      </c>
      <c r="B17" s="9" t="s">
        <v>90</v>
      </c>
      <c r="C17" s="10">
        <v>84397956623</v>
      </c>
      <c r="D17" s="99" t="s">
        <v>91</v>
      </c>
      <c r="E17" s="11"/>
      <c r="F17" s="95">
        <v>564.80999999999995</v>
      </c>
      <c r="G17" s="4" t="s">
        <v>25</v>
      </c>
      <c r="H17" s="14">
        <v>3433</v>
      </c>
      <c r="I17" s="3" t="s">
        <v>246</v>
      </c>
    </row>
    <row r="18" spans="1:9" ht="34.5" customHeight="1" x14ac:dyDescent="0.25">
      <c r="A18" s="18">
        <v>22</v>
      </c>
      <c r="B18" s="50" t="s">
        <v>53</v>
      </c>
      <c r="C18" s="51">
        <v>80572192786</v>
      </c>
      <c r="D18" s="97" t="s">
        <v>54</v>
      </c>
      <c r="E18" s="52"/>
      <c r="F18" s="7">
        <v>335.91</v>
      </c>
      <c r="G18" s="44" t="s">
        <v>25</v>
      </c>
      <c r="H18" s="53">
        <v>3212</v>
      </c>
      <c r="I18" s="49" t="s">
        <v>26</v>
      </c>
    </row>
    <row r="19" spans="1:9" ht="34.5" customHeight="1" x14ac:dyDescent="0.25">
      <c r="A19" s="19">
        <v>23</v>
      </c>
      <c r="B19" s="50" t="s">
        <v>181</v>
      </c>
      <c r="C19" s="61">
        <v>68195665956</v>
      </c>
      <c r="D19" s="83" t="s">
        <v>241</v>
      </c>
      <c r="E19" s="64"/>
      <c r="F19" s="7">
        <v>1030.6300000000001</v>
      </c>
      <c r="G19" s="44" t="s">
        <v>25</v>
      </c>
      <c r="H19" s="65">
        <v>3238</v>
      </c>
      <c r="I19" s="49" t="s">
        <v>113</v>
      </c>
    </row>
    <row r="20" spans="1:9" ht="34.5" customHeight="1" x14ac:dyDescent="0.25">
      <c r="A20" s="18">
        <v>24</v>
      </c>
      <c r="B20" s="27" t="s">
        <v>242</v>
      </c>
      <c r="C20" s="60">
        <v>36016267216</v>
      </c>
      <c r="D20" s="101" t="s">
        <v>243</v>
      </c>
      <c r="E20" s="81"/>
      <c r="F20" s="12">
        <v>76</v>
      </c>
      <c r="G20" s="44" t="s">
        <v>25</v>
      </c>
      <c r="H20" s="93">
        <v>3224</v>
      </c>
      <c r="I20" s="59" t="s">
        <v>125</v>
      </c>
    </row>
    <row r="21" spans="1:9" ht="34.5" customHeight="1" x14ac:dyDescent="0.25">
      <c r="A21" s="18">
        <v>25</v>
      </c>
      <c r="B21" s="27" t="s">
        <v>79</v>
      </c>
      <c r="C21" s="28">
        <v>3254435180</v>
      </c>
      <c r="D21" s="98" t="s">
        <v>76</v>
      </c>
      <c r="E21" s="29"/>
      <c r="F21" s="12">
        <f>SUM(39.82+39.82)</f>
        <v>79.64</v>
      </c>
      <c r="G21" s="44" t="s">
        <v>25</v>
      </c>
      <c r="H21" s="31">
        <v>3232</v>
      </c>
      <c r="I21" s="32" t="s">
        <v>77</v>
      </c>
    </row>
    <row r="22" spans="1:9" ht="34.5" customHeight="1" x14ac:dyDescent="0.25">
      <c r="A22" s="18">
        <v>26</v>
      </c>
      <c r="B22" s="50" t="s">
        <v>40</v>
      </c>
      <c r="C22" s="51">
        <v>50467974870</v>
      </c>
      <c r="D22" s="97" t="s">
        <v>41</v>
      </c>
      <c r="E22" s="52">
        <f>65.3+24.4+226.73+298.25+23.3</f>
        <v>637.9799999999999</v>
      </c>
      <c r="F22" s="7">
        <f>SUM(38.75+33.75)</f>
        <v>72.5</v>
      </c>
      <c r="G22" s="44" t="s">
        <v>25</v>
      </c>
      <c r="H22" s="65">
        <v>3221</v>
      </c>
      <c r="I22" s="49" t="s">
        <v>200</v>
      </c>
    </row>
    <row r="23" spans="1:9" ht="34.5" customHeight="1" x14ac:dyDescent="0.25">
      <c r="A23" s="18">
        <v>27</v>
      </c>
      <c r="B23" s="50" t="s">
        <v>131</v>
      </c>
      <c r="C23" s="51" t="s">
        <v>132</v>
      </c>
      <c r="D23" s="97" t="s">
        <v>133</v>
      </c>
      <c r="E23" s="52"/>
      <c r="F23" s="7">
        <f>SUM(351.56+351.56)</f>
        <v>703.12</v>
      </c>
      <c r="G23" s="44" t="s">
        <v>25</v>
      </c>
      <c r="H23" s="53">
        <v>4123</v>
      </c>
      <c r="I23" s="49" t="s">
        <v>134</v>
      </c>
    </row>
    <row r="24" spans="1:9" ht="34.5" customHeight="1" x14ac:dyDescent="0.25">
      <c r="A24" s="19">
        <v>28</v>
      </c>
      <c r="B24" s="50" t="s">
        <v>131</v>
      </c>
      <c r="C24" s="51" t="s">
        <v>132</v>
      </c>
      <c r="D24" s="97" t="s">
        <v>133</v>
      </c>
      <c r="E24" s="52"/>
      <c r="F24" s="7">
        <f>SUM(1841.53+796.34+141.03+796.34+1841.53+796.34+29.86)</f>
        <v>6242.97</v>
      </c>
      <c r="G24" s="44" t="s">
        <v>25</v>
      </c>
      <c r="H24" s="63">
        <v>3238</v>
      </c>
      <c r="I24" s="49" t="s">
        <v>113</v>
      </c>
    </row>
    <row r="25" spans="1:9" ht="34.5" customHeight="1" x14ac:dyDescent="0.25">
      <c r="A25" s="18">
        <v>29</v>
      </c>
      <c r="B25" s="50" t="s">
        <v>131</v>
      </c>
      <c r="C25" s="51" t="s">
        <v>132</v>
      </c>
      <c r="D25" s="97" t="s">
        <v>133</v>
      </c>
      <c r="E25" s="56"/>
      <c r="F25" s="7">
        <f>SUM(98.25+98.25+834.06)</f>
        <v>1030.56</v>
      </c>
      <c r="G25" s="44" t="s">
        <v>25</v>
      </c>
      <c r="H25" s="63">
        <v>4221</v>
      </c>
      <c r="I25" s="49" t="s">
        <v>219</v>
      </c>
    </row>
    <row r="26" spans="1:9" ht="34.5" customHeight="1" x14ac:dyDescent="0.25">
      <c r="A26" s="18">
        <v>30</v>
      </c>
      <c r="B26" s="50" t="s">
        <v>111</v>
      </c>
      <c r="C26" s="51">
        <v>93224926556</v>
      </c>
      <c r="D26" s="97" t="s">
        <v>112</v>
      </c>
      <c r="E26" s="56"/>
      <c r="F26" s="7">
        <f>SUM(75+75)</f>
        <v>150</v>
      </c>
      <c r="G26" s="44" t="s">
        <v>25</v>
      </c>
      <c r="H26" s="65">
        <v>3238</v>
      </c>
      <c r="I26" s="49" t="s">
        <v>113</v>
      </c>
    </row>
    <row r="27" spans="1:9" ht="34.5" customHeight="1" x14ac:dyDescent="0.25">
      <c r="A27" s="18">
        <v>31</v>
      </c>
      <c r="B27" s="50" t="s">
        <v>182</v>
      </c>
      <c r="C27" s="51">
        <v>94818858923</v>
      </c>
      <c r="D27" s="52" t="s">
        <v>183</v>
      </c>
      <c r="E27" s="56"/>
      <c r="F27" s="7">
        <f>SUM(171.08+167.76+153.3+102.06+23.39+201.49+124.95+62.48)</f>
        <v>1006.5100000000001</v>
      </c>
      <c r="G27" s="44" t="s">
        <v>25</v>
      </c>
      <c r="H27" s="65">
        <v>3222</v>
      </c>
      <c r="I27" s="49" t="s">
        <v>201</v>
      </c>
    </row>
    <row r="28" spans="1:9" ht="34.5" customHeight="1" x14ac:dyDescent="0.25">
      <c r="A28" s="18">
        <v>32</v>
      </c>
      <c r="B28" s="50" t="s">
        <v>178</v>
      </c>
      <c r="C28" s="51">
        <v>69540268192</v>
      </c>
      <c r="D28" s="52" t="s">
        <v>179</v>
      </c>
      <c r="E28" s="56"/>
      <c r="F28" s="7">
        <v>312.75</v>
      </c>
      <c r="G28" s="44" t="s">
        <v>25</v>
      </c>
      <c r="H28" s="65">
        <v>3224</v>
      </c>
      <c r="I28" s="49" t="s">
        <v>125</v>
      </c>
    </row>
    <row r="29" spans="1:9" ht="34.5" customHeight="1" x14ac:dyDescent="0.25">
      <c r="A29" s="19">
        <v>33</v>
      </c>
      <c r="B29" s="50" t="s">
        <v>165</v>
      </c>
      <c r="C29" s="51">
        <v>77804145433</v>
      </c>
      <c r="D29" s="52" t="s">
        <v>204</v>
      </c>
      <c r="E29" s="56"/>
      <c r="F29" s="7">
        <v>236.25</v>
      </c>
      <c r="G29" s="44" t="s">
        <v>25</v>
      </c>
      <c r="H29" s="65">
        <v>3222</v>
      </c>
      <c r="I29" s="49" t="s">
        <v>201</v>
      </c>
    </row>
    <row r="30" spans="1:9" ht="34.5" customHeight="1" x14ac:dyDescent="0.25">
      <c r="A30" s="18">
        <v>34</v>
      </c>
      <c r="B30" s="50" t="s">
        <v>117</v>
      </c>
      <c r="C30" s="51">
        <v>64546066176</v>
      </c>
      <c r="D30" s="52" t="s">
        <v>118</v>
      </c>
      <c r="E30" s="56"/>
      <c r="F30" s="7">
        <v>99.88</v>
      </c>
      <c r="G30" s="44" t="s">
        <v>25</v>
      </c>
      <c r="H30" s="65">
        <v>3221</v>
      </c>
      <c r="I30" s="49" t="s">
        <v>200</v>
      </c>
    </row>
    <row r="31" spans="1:9" ht="34.5" customHeight="1" x14ac:dyDescent="0.25">
      <c r="A31" s="18">
        <v>35</v>
      </c>
      <c r="B31" s="50" t="s">
        <v>211</v>
      </c>
      <c r="C31" s="85" t="s">
        <v>189</v>
      </c>
      <c r="D31" s="82" t="s">
        <v>212</v>
      </c>
      <c r="E31" s="82" t="s">
        <v>188</v>
      </c>
      <c r="F31" s="7">
        <f>SUM(750+625)</f>
        <v>1375</v>
      </c>
      <c r="G31" s="44" t="s">
        <v>25</v>
      </c>
      <c r="H31" s="82">
        <v>3237</v>
      </c>
      <c r="I31" s="82" t="s">
        <v>49</v>
      </c>
    </row>
    <row r="32" spans="1:9" ht="34.5" customHeight="1" x14ac:dyDescent="0.25">
      <c r="A32" s="18">
        <v>37</v>
      </c>
      <c r="B32" s="25" t="s">
        <v>101</v>
      </c>
      <c r="C32" s="19">
        <v>20993636287</v>
      </c>
      <c r="D32" s="26" t="s">
        <v>100</v>
      </c>
      <c r="E32" s="24"/>
      <c r="F32" s="7">
        <v>102.5</v>
      </c>
      <c r="G32" s="4" t="s">
        <v>25</v>
      </c>
      <c r="H32" s="24">
        <v>3239</v>
      </c>
      <c r="I32" s="24" t="s">
        <v>109</v>
      </c>
    </row>
    <row r="33" spans="1:9" ht="34.5" customHeight="1" x14ac:dyDescent="0.25">
      <c r="A33" s="19">
        <v>38</v>
      </c>
      <c r="B33" s="50" t="s">
        <v>66</v>
      </c>
      <c r="C33" s="51">
        <v>58852060080</v>
      </c>
      <c r="D33" s="97" t="s">
        <v>67</v>
      </c>
      <c r="E33" s="52"/>
      <c r="F33" s="7">
        <v>104.15</v>
      </c>
      <c r="G33" s="44" t="s">
        <v>25</v>
      </c>
      <c r="H33" s="53">
        <v>3234</v>
      </c>
      <c r="I33" s="49" t="s">
        <v>68</v>
      </c>
    </row>
    <row r="34" spans="1:9" ht="34.5" customHeight="1" x14ac:dyDescent="0.25">
      <c r="A34" s="18">
        <v>39</v>
      </c>
      <c r="B34" s="50" t="s">
        <v>61</v>
      </c>
      <c r="C34" s="51">
        <v>70133616033</v>
      </c>
      <c r="D34" s="97" t="s">
        <v>62</v>
      </c>
      <c r="E34" s="52"/>
      <c r="F34" s="7">
        <v>111.15</v>
      </c>
      <c r="G34" s="44" t="s">
        <v>25</v>
      </c>
      <c r="H34" s="53">
        <v>3231</v>
      </c>
      <c r="I34" s="49" t="s">
        <v>60</v>
      </c>
    </row>
    <row r="35" spans="1:9" ht="34.5" customHeight="1" x14ac:dyDescent="0.25">
      <c r="A35" s="18">
        <v>42</v>
      </c>
      <c r="B35" s="6" t="s">
        <v>81</v>
      </c>
      <c r="C35" s="1">
        <v>82797192152</v>
      </c>
      <c r="D35" s="2" t="s">
        <v>82</v>
      </c>
      <c r="E35" s="2"/>
      <c r="F35" s="7">
        <v>262.45999999999998</v>
      </c>
      <c r="G35" s="4" t="s">
        <v>25</v>
      </c>
      <c r="H35" s="5">
        <v>3232</v>
      </c>
      <c r="I35" s="3" t="s">
        <v>77</v>
      </c>
    </row>
    <row r="36" spans="1:9" ht="34.5" customHeight="1" x14ac:dyDescent="0.25">
      <c r="A36" s="19">
        <v>43</v>
      </c>
      <c r="B36" s="50" t="s">
        <v>30</v>
      </c>
      <c r="C36" s="51">
        <v>92963223473</v>
      </c>
      <c r="D36" s="97" t="s">
        <v>31</v>
      </c>
      <c r="E36" s="52"/>
      <c r="F36" s="8">
        <v>148.59</v>
      </c>
      <c r="G36" s="44" t="s">
        <v>25</v>
      </c>
      <c r="H36" s="53">
        <v>3431</v>
      </c>
      <c r="I36" s="49" t="s">
        <v>32</v>
      </c>
    </row>
    <row r="37" spans="1:9" ht="27" x14ac:dyDescent="0.25">
      <c r="A37" s="18">
        <v>44</v>
      </c>
      <c r="B37" s="50" t="s">
        <v>23</v>
      </c>
      <c r="C37" s="51">
        <v>85584865987</v>
      </c>
      <c r="D37" s="97" t="s">
        <v>24</v>
      </c>
      <c r="E37" s="52">
        <f>769.8+38.49</f>
        <v>808.29</v>
      </c>
      <c r="F37" s="7">
        <f>SUM(553.45+38.49)</f>
        <v>591.94000000000005</v>
      </c>
      <c r="G37" s="44" t="s">
        <v>25</v>
      </c>
      <c r="H37" s="53">
        <v>3212</v>
      </c>
      <c r="I37" s="49" t="s">
        <v>26</v>
      </c>
    </row>
    <row r="38" spans="1:9" ht="16.5" customHeight="1" thickBot="1" x14ac:dyDescent="0.3"/>
    <row r="39" spans="1:9" ht="63.75" customHeight="1" thickBot="1" x14ac:dyDescent="0.3">
      <c r="A39" s="103" t="s">
        <v>249</v>
      </c>
      <c r="B39" s="104"/>
      <c r="C39" s="104"/>
      <c r="D39" s="104"/>
      <c r="E39" s="104"/>
      <c r="F39" s="104"/>
      <c r="G39" s="104"/>
      <c r="H39" s="104"/>
      <c r="I39" s="105"/>
    </row>
    <row r="40" spans="1:9" ht="63.75" thickBot="1" x14ac:dyDescent="0.3">
      <c r="A40" s="17"/>
      <c r="B40" s="16" t="s">
        <v>0</v>
      </c>
      <c r="C40" s="16" t="s">
        <v>1</v>
      </c>
      <c r="D40" s="16" t="s">
        <v>2</v>
      </c>
      <c r="E40" s="16"/>
      <c r="F40" s="16" t="s">
        <v>3</v>
      </c>
      <c r="G40" s="16" t="s">
        <v>4</v>
      </c>
      <c r="H40" s="108" t="s">
        <v>5</v>
      </c>
      <c r="I40" s="109"/>
    </row>
    <row r="41" spans="1:9" ht="30" x14ac:dyDescent="0.25">
      <c r="A41" s="18">
        <v>1</v>
      </c>
      <c r="B41" s="9" t="s">
        <v>74</v>
      </c>
      <c r="C41" s="20" t="s">
        <v>75</v>
      </c>
      <c r="D41" s="22" t="s">
        <v>75</v>
      </c>
      <c r="E41" s="11"/>
      <c r="F41" s="7"/>
      <c r="G41" s="13" t="s">
        <v>25</v>
      </c>
      <c r="H41" s="5">
        <v>3213</v>
      </c>
      <c r="I41" s="3" t="s">
        <v>36</v>
      </c>
    </row>
    <row r="42" spans="1:9" ht="30" x14ac:dyDescent="0.25">
      <c r="A42" s="18">
        <v>2</v>
      </c>
      <c r="B42" s="9" t="s">
        <v>74</v>
      </c>
      <c r="C42" s="20" t="s">
        <v>75</v>
      </c>
      <c r="D42" s="20" t="s">
        <v>75</v>
      </c>
      <c r="F42" s="7"/>
      <c r="G42" s="13" t="s">
        <v>25</v>
      </c>
      <c r="H42" s="5">
        <v>3213</v>
      </c>
      <c r="I42" s="3" t="s">
        <v>36</v>
      </c>
    </row>
    <row r="44" spans="1:9" x14ac:dyDescent="0.25">
      <c r="F44" s="92"/>
    </row>
    <row r="45" spans="1:9" x14ac:dyDescent="0.25">
      <c r="F45" s="92"/>
    </row>
    <row r="46" spans="1:9" x14ac:dyDescent="0.25">
      <c r="F46" s="92"/>
    </row>
    <row r="49" spans="6:6" x14ac:dyDescent="0.25">
      <c r="F49" s="92"/>
    </row>
  </sheetData>
  <mergeCells count="4">
    <mergeCell ref="A1:I1"/>
    <mergeCell ref="H2:I2"/>
    <mergeCell ref="A39:I39"/>
    <mergeCell ref="H40:I4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7699F-F54E-4BE2-AB46-42B52B43917C}">
  <dimension ref="A1:I44"/>
  <sheetViews>
    <sheetView zoomScale="106" zoomScaleNormal="106" workbookViewId="0">
      <selection activeCell="D5" sqref="D5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25.5703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</cols>
  <sheetData>
    <row r="1" spans="1:9" ht="31.5" customHeight="1" thickBot="1" x14ac:dyDescent="0.3">
      <c r="A1" s="103" t="s">
        <v>230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x14ac:dyDescent="0.25">
      <c r="A2" s="71"/>
      <c r="B2" s="62" t="s">
        <v>0</v>
      </c>
      <c r="C2" s="62" t="s">
        <v>1</v>
      </c>
      <c r="D2" s="62" t="s">
        <v>2</v>
      </c>
      <c r="E2" s="62"/>
      <c r="F2" s="62" t="s">
        <v>3</v>
      </c>
      <c r="G2" s="62" t="s">
        <v>4</v>
      </c>
      <c r="H2" s="106" t="s">
        <v>5</v>
      </c>
      <c r="I2" s="107"/>
    </row>
    <row r="3" spans="1:9" ht="34.5" customHeight="1" x14ac:dyDescent="0.25">
      <c r="A3" s="18">
        <v>1</v>
      </c>
      <c r="B3" s="50" t="s">
        <v>58</v>
      </c>
      <c r="C3" s="51">
        <v>29524210204</v>
      </c>
      <c r="D3" s="97" t="s">
        <v>59</v>
      </c>
      <c r="E3" s="52"/>
      <c r="F3" s="7">
        <v>115.98</v>
      </c>
      <c r="G3" s="44" t="s">
        <v>25</v>
      </c>
      <c r="H3" s="53">
        <v>3231</v>
      </c>
      <c r="I3" s="49" t="s">
        <v>60</v>
      </c>
    </row>
    <row r="4" spans="1:9" ht="34.5" customHeight="1" x14ac:dyDescent="0.25">
      <c r="A4" s="18">
        <v>2</v>
      </c>
      <c r="B4" s="50" t="s">
        <v>231</v>
      </c>
      <c r="C4" s="96">
        <v>53229255187</v>
      </c>
      <c r="D4" s="97" t="s">
        <v>232</v>
      </c>
      <c r="E4" s="52"/>
      <c r="F4" s="7">
        <f>SUM(590.43+525+157.38)</f>
        <v>1272.81</v>
      </c>
      <c r="G4" s="44" t="s">
        <v>25</v>
      </c>
      <c r="H4" s="65">
        <v>3224</v>
      </c>
      <c r="I4" s="59" t="s">
        <v>125</v>
      </c>
    </row>
    <row r="5" spans="1:9" ht="34.5" customHeight="1" x14ac:dyDescent="0.25">
      <c r="A5" s="19">
        <v>3</v>
      </c>
      <c r="B5" s="63" t="s">
        <v>149</v>
      </c>
      <c r="C5" s="61">
        <v>58353015102</v>
      </c>
      <c r="D5" s="63" t="s">
        <v>150</v>
      </c>
      <c r="E5" s="52"/>
      <c r="F5" s="100">
        <v>378.5</v>
      </c>
      <c r="G5" s="44" t="s">
        <v>25</v>
      </c>
      <c r="H5" s="65">
        <v>3221</v>
      </c>
      <c r="I5" s="49" t="s">
        <v>200</v>
      </c>
    </row>
    <row r="6" spans="1:9" ht="34.5" customHeight="1" x14ac:dyDescent="0.25">
      <c r="A6" s="18">
        <v>4</v>
      </c>
      <c r="B6" s="63" t="s">
        <v>235</v>
      </c>
      <c r="C6" s="61">
        <v>47204464015</v>
      </c>
      <c r="D6" s="63" t="s">
        <v>236</v>
      </c>
      <c r="E6" s="64"/>
      <c r="F6" s="7">
        <v>333.1</v>
      </c>
      <c r="G6" s="44" t="s">
        <v>25</v>
      </c>
      <c r="H6" s="65">
        <v>3224</v>
      </c>
      <c r="I6" s="59" t="s">
        <v>125</v>
      </c>
    </row>
    <row r="7" spans="1:9" ht="34.5" customHeight="1" x14ac:dyDescent="0.25">
      <c r="A7" s="18">
        <v>5</v>
      </c>
      <c r="B7" s="50" t="s">
        <v>37</v>
      </c>
      <c r="C7" s="51">
        <v>57845277445</v>
      </c>
      <c r="D7" s="97" t="s">
        <v>38</v>
      </c>
      <c r="E7" s="52"/>
      <c r="F7" s="7">
        <v>187.5</v>
      </c>
      <c r="G7" s="44" t="s">
        <v>25</v>
      </c>
      <c r="H7" s="53">
        <v>1231</v>
      </c>
      <c r="I7" s="49" t="s">
        <v>39</v>
      </c>
    </row>
    <row r="8" spans="1:9" ht="34.5" customHeight="1" x14ac:dyDescent="0.25">
      <c r="A8" s="18">
        <v>6</v>
      </c>
      <c r="B8" s="27" t="s">
        <v>238</v>
      </c>
      <c r="C8" s="28">
        <v>89338385732</v>
      </c>
      <c r="D8" s="98" t="s">
        <v>239</v>
      </c>
      <c r="E8" s="29"/>
      <c r="F8" s="12">
        <v>220.35</v>
      </c>
      <c r="G8" s="44" t="s">
        <v>25</v>
      </c>
      <c r="H8" s="53">
        <v>4123</v>
      </c>
      <c r="I8" s="49" t="s">
        <v>134</v>
      </c>
    </row>
    <row r="9" spans="1:9" ht="34.5" customHeight="1" x14ac:dyDescent="0.25">
      <c r="A9" s="19">
        <v>7</v>
      </c>
      <c r="B9" s="50" t="s">
        <v>171</v>
      </c>
      <c r="C9" s="51">
        <v>22694857747</v>
      </c>
      <c r="D9" s="97" t="s">
        <v>172</v>
      </c>
      <c r="E9" s="52"/>
      <c r="F9" s="7">
        <v>402.74</v>
      </c>
      <c r="G9" s="44" t="s">
        <v>25</v>
      </c>
      <c r="H9" s="53">
        <v>3292</v>
      </c>
      <c r="I9" s="49" t="s">
        <v>173</v>
      </c>
    </row>
    <row r="10" spans="1:9" ht="34.5" customHeight="1" x14ac:dyDescent="0.25">
      <c r="A10" s="18">
        <v>8</v>
      </c>
      <c r="B10" s="27" t="s">
        <v>50</v>
      </c>
      <c r="C10" s="28">
        <v>85821130368</v>
      </c>
      <c r="D10" s="98" t="s">
        <v>51</v>
      </c>
      <c r="E10" s="29"/>
      <c r="F10" s="12">
        <v>67.53</v>
      </c>
      <c r="G10" s="44" t="s">
        <v>25</v>
      </c>
      <c r="H10" s="53">
        <v>3239</v>
      </c>
      <c r="I10" s="49" t="s">
        <v>52</v>
      </c>
    </row>
    <row r="11" spans="1:9" ht="34.5" customHeight="1" x14ac:dyDescent="0.25">
      <c r="A11" s="18">
        <v>9</v>
      </c>
      <c r="B11" s="66" t="s">
        <v>120</v>
      </c>
      <c r="C11" s="60">
        <v>25627314080</v>
      </c>
      <c r="D11" s="66" t="s">
        <v>121</v>
      </c>
      <c r="E11" s="81"/>
      <c r="F11" s="12">
        <v>162.5</v>
      </c>
      <c r="G11" s="30" t="s">
        <v>25</v>
      </c>
      <c r="H11" s="66">
        <v>3238</v>
      </c>
      <c r="I11" s="32" t="s">
        <v>113</v>
      </c>
    </row>
    <row r="12" spans="1:9" ht="34.5" customHeight="1" x14ac:dyDescent="0.25">
      <c r="A12" s="19">
        <v>10</v>
      </c>
      <c r="B12" s="66" t="s">
        <v>175</v>
      </c>
      <c r="C12" s="60">
        <v>29774887626</v>
      </c>
      <c r="D12" s="67" t="s">
        <v>176</v>
      </c>
      <c r="E12" s="81"/>
      <c r="F12" s="12">
        <v>2480</v>
      </c>
      <c r="G12" s="30" t="s">
        <v>25</v>
      </c>
      <c r="H12" s="89">
        <v>3232</v>
      </c>
      <c r="I12" s="3" t="s">
        <v>77</v>
      </c>
    </row>
    <row r="13" spans="1:9" ht="34.5" customHeight="1" x14ac:dyDescent="0.25">
      <c r="A13" s="18">
        <v>11</v>
      </c>
      <c r="B13" s="50" t="s">
        <v>63</v>
      </c>
      <c r="C13" s="51">
        <v>68419124305</v>
      </c>
      <c r="D13" s="97" t="s">
        <v>64</v>
      </c>
      <c r="E13" s="52"/>
      <c r="F13" s="7">
        <v>31.86</v>
      </c>
      <c r="G13" s="44" t="s">
        <v>25</v>
      </c>
      <c r="H13" s="53">
        <v>3234</v>
      </c>
      <c r="I13" s="49" t="s">
        <v>65</v>
      </c>
    </row>
    <row r="14" spans="1:9" ht="34.5" customHeight="1" x14ac:dyDescent="0.25">
      <c r="A14" s="18">
        <v>12</v>
      </c>
      <c r="B14" s="9" t="s">
        <v>90</v>
      </c>
      <c r="C14" s="10">
        <v>84397956623</v>
      </c>
      <c r="D14" s="99" t="s">
        <v>91</v>
      </c>
      <c r="E14" s="11"/>
      <c r="F14" s="94">
        <f>SUM(801.18+561.24+820.64)</f>
        <v>2183.06</v>
      </c>
      <c r="G14" s="13" t="s">
        <v>25</v>
      </c>
      <c r="H14" s="5">
        <v>3234</v>
      </c>
      <c r="I14" s="3" t="s">
        <v>65</v>
      </c>
    </row>
    <row r="15" spans="1:9" ht="34.5" customHeight="1" x14ac:dyDescent="0.25">
      <c r="A15" s="18">
        <v>13</v>
      </c>
      <c r="B15" s="9" t="s">
        <v>90</v>
      </c>
      <c r="C15" s="10">
        <v>84397956623</v>
      </c>
      <c r="D15" s="99" t="s">
        <v>91</v>
      </c>
      <c r="E15" s="11"/>
      <c r="F15" s="94">
        <v>5525.16</v>
      </c>
      <c r="G15" s="4" t="s">
        <v>25</v>
      </c>
      <c r="H15" s="14">
        <v>3235</v>
      </c>
      <c r="I15" s="3" t="s">
        <v>110</v>
      </c>
    </row>
    <row r="16" spans="1:9" ht="34.5" customHeight="1" x14ac:dyDescent="0.25">
      <c r="A16" s="19">
        <v>14</v>
      </c>
      <c r="B16" s="9" t="s">
        <v>90</v>
      </c>
      <c r="C16" s="10">
        <v>84397956623</v>
      </c>
      <c r="D16" s="99" t="s">
        <v>91</v>
      </c>
      <c r="E16" s="11"/>
      <c r="F16" s="95">
        <f>SUM(110.06+11.85+11.85+11.85)</f>
        <v>145.60999999999999</v>
      </c>
      <c r="G16" s="4" t="s">
        <v>25</v>
      </c>
      <c r="H16" s="14">
        <v>3232</v>
      </c>
      <c r="I16" s="3" t="s">
        <v>77</v>
      </c>
    </row>
    <row r="17" spans="1:9" ht="34.5" customHeight="1" x14ac:dyDescent="0.25">
      <c r="A17" s="18">
        <v>15</v>
      </c>
      <c r="B17" s="9" t="s">
        <v>90</v>
      </c>
      <c r="C17" s="10">
        <v>84397956623</v>
      </c>
      <c r="D17" s="99" t="s">
        <v>91</v>
      </c>
      <c r="E17" s="11"/>
      <c r="F17" s="95">
        <f>SUM(4117.87+931.46+1402.56+1701.58)</f>
        <v>8153.4699999999993</v>
      </c>
      <c r="G17" s="4" t="s">
        <v>25</v>
      </c>
      <c r="H17" s="14">
        <v>3223</v>
      </c>
      <c r="I17" s="3" t="s">
        <v>92</v>
      </c>
    </row>
    <row r="18" spans="1:9" ht="34.5" customHeight="1" x14ac:dyDescent="0.25">
      <c r="A18" s="18">
        <v>16</v>
      </c>
      <c r="B18" s="50" t="s">
        <v>53</v>
      </c>
      <c r="C18" s="51">
        <v>80572192786</v>
      </c>
      <c r="D18" s="97" t="s">
        <v>54</v>
      </c>
      <c r="E18" s="52"/>
      <c r="F18" s="7">
        <v>335.91</v>
      </c>
      <c r="G18" s="44" t="s">
        <v>25</v>
      </c>
      <c r="H18" s="53">
        <v>3212</v>
      </c>
      <c r="I18" s="49" t="s">
        <v>26</v>
      </c>
    </row>
    <row r="19" spans="1:9" ht="34.5" customHeight="1" x14ac:dyDescent="0.25">
      <c r="A19" s="19">
        <v>17</v>
      </c>
      <c r="B19" s="50" t="s">
        <v>181</v>
      </c>
      <c r="C19" s="61">
        <v>68195665956</v>
      </c>
      <c r="D19" s="64" t="s">
        <v>180</v>
      </c>
      <c r="E19" s="64"/>
      <c r="F19" s="7">
        <f>SUM(1030.63+1030.63)</f>
        <v>2061.2600000000002</v>
      </c>
      <c r="G19" s="44" t="s">
        <v>25</v>
      </c>
      <c r="H19" s="65">
        <v>3238</v>
      </c>
      <c r="I19" s="49" t="s">
        <v>113</v>
      </c>
    </row>
    <row r="20" spans="1:9" ht="34.5" customHeight="1" x14ac:dyDescent="0.25">
      <c r="A20" s="18">
        <v>18</v>
      </c>
      <c r="B20" s="27" t="s">
        <v>79</v>
      </c>
      <c r="C20" s="28">
        <v>3254435180</v>
      </c>
      <c r="D20" s="98" t="s">
        <v>76</v>
      </c>
      <c r="E20" s="29"/>
      <c r="F20" s="12">
        <v>39.82</v>
      </c>
      <c r="G20" s="44" t="s">
        <v>25</v>
      </c>
      <c r="H20" s="31">
        <v>3232</v>
      </c>
      <c r="I20" s="32" t="s">
        <v>77</v>
      </c>
    </row>
    <row r="21" spans="1:9" ht="34.5" customHeight="1" x14ac:dyDescent="0.25">
      <c r="A21" s="18">
        <v>19</v>
      </c>
      <c r="B21" s="50" t="s">
        <v>40</v>
      </c>
      <c r="C21" s="51">
        <v>50467974870</v>
      </c>
      <c r="D21" s="97" t="s">
        <v>41</v>
      </c>
      <c r="E21" s="52">
        <f>65.3+24.4+226.73+298.25+23.3</f>
        <v>637.9799999999999</v>
      </c>
      <c r="F21" s="7">
        <v>163.75</v>
      </c>
      <c r="G21" s="44" t="s">
        <v>25</v>
      </c>
      <c r="H21" s="65">
        <v>3221</v>
      </c>
      <c r="I21" s="49" t="s">
        <v>200</v>
      </c>
    </row>
    <row r="22" spans="1:9" ht="34.5" customHeight="1" x14ac:dyDescent="0.25">
      <c r="A22" s="18">
        <v>20</v>
      </c>
      <c r="B22" s="50" t="s">
        <v>131</v>
      </c>
      <c r="C22" s="51" t="s">
        <v>132</v>
      </c>
      <c r="D22" s="97" t="s">
        <v>133</v>
      </c>
      <c r="E22" s="52"/>
      <c r="F22" s="7">
        <v>351.56</v>
      </c>
      <c r="G22" s="44" t="s">
        <v>25</v>
      </c>
      <c r="H22" s="53">
        <v>4123</v>
      </c>
      <c r="I22" s="49" t="s">
        <v>134</v>
      </c>
    </row>
    <row r="23" spans="1:9" ht="34.5" customHeight="1" x14ac:dyDescent="0.25">
      <c r="A23" s="19">
        <v>21</v>
      </c>
      <c r="B23" s="50" t="s">
        <v>131</v>
      </c>
      <c r="C23" s="51" t="s">
        <v>132</v>
      </c>
      <c r="D23" s="97" t="s">
        <v>133</v>
      </c>
      <c r="E23" s="52"/>
      <c r="F23" s="7">
        <v>1841.53</v>
      </c>
      <c r="G23" s="44" t="s">
        <v>25</v>
      </c>
      <c r="H23" s="63">
        <v>3238</v>
      </c>
      <c r="I23" s="49" t="s">
        <v>113</v>
      </c>
    </row>
    <row r="24" spans="1:9" ht="34.5" customHeight="1" x14ac:dyDescent="0.25">
      <c r="A24" s="18">
        <v>22</v>
      </c>
      <c r="B24" s="50" t="s">
        <v>111</v>
      </c>
      <c r="C24" s="51">
        <v>93224926556</v>
      </c>
      <c r="D24" s="97" t="s">
        <v>112</v>
      </c>
      <c r="E24" s="56"/>
      <c r="F24" s="7">
        <v>75</v>
      </c>
      <c r="G24" s="44" t="s">
        <v>25</v>
      </c>
      <c r="H24" s="65">
        <v>3238</v>
      </c>
      <c r="I24" s="49" t="s">
        <v>113</v>
      </c>
    </row>
    <row r="25" spans="1:9" ht="34.5" customHeight="1" x14ac:dyDescent="0.25">
      <c r="A25" s="18">
        <v>23</v>
      </c>
      <c r="B25" s="50" t="s">
        <v>211</v>
      </c>
      <c r="C25" s="85" t="s">
        <v>189</v>
      </c>
      <c r="D25" s="82" t="s">
        <v>212</v>
      </c>
      <c r="E25" s="82" t="s">
        <v>188</v>
      </c>
      <c r="F25" s="7">
        <v>750</v>
      </c>
      <c r="G25" s="44" t="s">
        <v>25</v>
      </c>
      <c r="H25" s="82">
        <v>3237</v>
      </c>
      <c r="I25" s="82" t="s">
        <v>49</v>
      </c>
    </row>
    <row r="26" spans="1:9" ht="34.5" customHeight="1" x14ac:dyDescent="0.25">
      <c r="A26" s="19">
        <v>24</v>
      </c>
      <c r="B26" s="50" t="s">
        <v>228</v>
      </c>
      <c r="C26" s="51">
        <v>87801554716</v>
      </c>
      <c r="D26" s="97" t="s">
        <v>229</v>
      </c>
      <c r="E26" s="56"/>
      <c r="F26" s="7">
        <v>58.69</v>
      </c>
      <c r="G26" s="44" t="s">
        <v>25</v>
      </c>
      <c r="H26" s="65">
        <v>3224</v>
      </c>
      <c r="I26" s="59" t="s">
        <v>125</v>
      </c>
    </row>
    <row r="27" spans="1:9" ht="34.5" customHeight="1" x14ac:dyDescent="0.25">
      <c r="A27" s="18">
        <v>25</v>
      </c>
      <c r="B27" s="50" t="s">
        <v>66</v>
      </c>
      <c r="C27" s="51">
        <v>58852060080</v>
      </c>
      <c r="D27" s="97" t="s">
        <v>67</v>
      </c>
      <c r="E27" s="52"/>
      <c r="F27" s="7">
        <v>127.89</v>
      </c>
      <c r="G27" s="44" t="s">
        <v>25</v>
      </c>
      <c r="H27" s="53">
        <v>3234</v>
      </c>
      <c r="I27" s="49" t="s">
        <v>68</v>
      </c>
    </row>
    <row r="28" spans="1:9" ht="34.5" customHeight="1" x14ac:dyDescent="0.25">
      <c r="A28" s="18">
        <v>26</v>
      </c>
      <c r="B28" s="50" t="s">
        <v>61</v>
      </c>
      <c r="C28" s="51">
        <v>70133616033</v>
      </c>
      <c r="D28" s="97" t="s">
        <v>62</v>
      </c>
      <c r="E28" s="52"/>
      <c r="F28" s="7">
        <v>111.15</v>
      </c>
      <c r="G28" s="44" t="s">
        <v>25</v>
      </c>
      <c r="H28" s="53">
        <v>3231</v>
      </c>
      <c r="I28" s="49" t="s">
        <v>60</v>
      </c>
    </row>
    <row r="29" spans="1:9" ht="34.5" customHeight="1" x14ac:dyDescent="0.25">
      <c r="A29" s="18">
        <v>27</v>
      </c>
      <c r="B29" s="50" t="s">
        <v>233</v>
      </c>
      <c r="C29" s="51">
        <v>57895109921</v>
      </c>
      <c r="D29" s="97" t="s">
        <v>234</v>
      </c>
      <c r="E29" s="52"/>
      <c r="F29" s="7">
        <v>337.5</v>
      </c>
      <c r="G29" s="44" t="s">
        <v>25</v>
      </c>
      <c r="H29" s="53">
        <v>3232</v>
      </c>
      <c r="I29" s="3" t="s">
        <v>77</v>
      </c>
    </row>
    <row r="30" spans="1:9" ht="34.5" customHeight="1" x14ac:dyDescent="0.25">
      <c r="A30" s="19">
        <v>28</v>
      </c>
      <c r="B30" s="50" t="s">
        <v>233</v>
      </c>
      <c r="C30" s="51">
        <v>57895109921</v>
      </c>
      <c r="D30" s="97" t="s">
        <v>234</v>
      </c>
      <c r="E30" s="52"/>
      <c r="F30" s="7">
        <v>263.25</v>
      </c>
      <c r="G30" s="44" t="s">
        <v>25</v>
      </c>
      <c r="H30" s="53">
        <v>3224</v>
      </c>
      <c r="I30" s="59" t="s">
        <v>125</v>
      </c>
    </row>
    <row r="31" spans="1:9" ht="34.5" customHeight="1" x14ac:dyDescent="0.25">
      <c r="A31" s="18">
        <v>29</v>
      </c>
      <c r="B31" s="50" t="s">
        <v>30</v>
      </c>
      <c r="C31" s="51">
        <v>92963223473</v>
      </c>
      <c r="D31" s="97" t="s">
        <v>31</v>
      </c>
      <c r="E31" s="52"/>
      <c r="F31" s="8">
        <v>146.85</v>
      </c>
      <c r="G31" s="44" t="s">
        <v>25</v>
      </c>
      <c r="H31" s="53">
        <v>3431</v>
      </c>
      <c r="I31" s="49" t="s">
        <v>32</v>
      </c>
    </row>
    <row r="32" spans="1:9" ht="34.5" customHeight="1" x14ac:dyDescent="0.25">
      <c r="A32" s="18">
        <v>30</v>
      </c>
      <c r="B32" s="50" t="s">
        <v>23</v>
      </c>
      <c r="C32" s="51">
        <v>85584865987</v>
      </c>
      <c r="D32" s="97" t="s">
        <v>24</v>
      </c>
      <c r="E32" s="52">
        <f>769.8+38.49</f>
        <v>808.29</v>
      </c>
      <c r="F32" s="7">
        <v>630.42999999999995</v>
      </c>
      <c r="G32" s="44" t="s">
        <v>25</v>
      </c>
      <c r="H32" s="53">
        <v>3212</v>
      </c>
      <c r="I32" s="49" t="s">
        <v>26</v>
      </c>
    </row>
    <row r="33" spans="1:9" ht="15.75" thickBot="1" x14ac:dyDescent="0.3"/>
    <row r="34" spans="1:9" ht="16.5" customHeight="1" thickBot="1" x14ac:dyDescent="0.3">
      <c r="A34" s="103" t="s">
        <v>237</v>
      </c>
      <c r="B34" s="104"/>
      <c r="C34" s="104"/>
      <c r="D34" s="104"/>
      <c r="E34" s="104"/>
      <c r="F34" s="104"/>
      <c r="G34" s="104"/>
      <c r="H34" s="104"/>
      <c r="I34" s="105"/>
    </row>
    <row r="35" spans="1:9" ht="63.75" customHeight="1" thickBot="1" x14ac:dyDescent="0.3">
      <c r="A35" s="17"/>
      <c r="B35" s="16" t="s">
        <v>0</v>
      </c>
      <c r="C35" s="16" t="s">
        <v>1</v>
      </c>
      <c r="D35" s="16" t="s">
        <v>2</v>
      </c>
      <c r="E35" s="16"/>
      <c r="F35" s="16" t="s">
        <v>3</v>
      </c>
      <c r="G35" s="16" t="s">
        <v>4</v>
      </c>
      <c r="H35" s="108" t="s">
        <v>5</v>
      </c>
      <c r="I35" s="109"/>
    </row>
    <row r="36" spans="1:9" ht="30" x14ac:dyDescent="0.25">
      <c r="A36" s="18">
        <v>1</v>
      </c>
      <c r="B36" s="9" t="s">
        <v>74</v>
      </c>
      <c r="C36" s="20" t="s">
        <v>75</v>
      </c>
      <c r="D36" s="22" t="s">
        <v>75</v>
      </c>
      <c r="E36" s="11"/>
      <c r="F36" s="7">
        <v>79.63</v>
      </c>
      <c r="G36" s="13" t="s">
        <v>25</v>
      </c>
      <c r="H36" s="5">
        <v>3213</v>
      </c>
      <c r="I36" s="3" t="s">
        <v>36</v>
      </c>
    </row>
    <row r="37" spans="1:9" ht="30" x14ac:dyDescent="0.25">
      <c r="A37" s="18">
        <v>2</v>
      </c>
      <c r="B37" s="9" t="s">
        <v>74</v>
      </c>
      <c r="C37" s="20" t="s">
        <v>75</v>
      </c>
      <c r="D37" s="20" t="s">
        <v>75</v>
      </c>
      <c r="F37" s="7">
        <v>79.63</v>
      </c>
      <c r="G37" s="13" t="s">
        <v>25</v>
      </c>
      <c r="H37" s="5">
        <v>3213</v>
      </c>
      <c r="I37" s="3" t="s">
        <v>36</v>
      </c>
    </row>
    <row r="39" spans="1:9" x14ac:dyDescent="0.25">
      <c r="F39" s="92"/>
    </row>
    <row r="40" spans="1:9" x14ac:dyDescent="0.25">
      <c r="F40" s="92"/>
    </row>
    <row r="41" spans="1:9" x14ac:dyDescent="0.25">
      <c r="F41" s="92"/>
    </row>
    <row r="44" spans="1:9" x14ac:dyDescent="0.25">
      <c r="F44" s="92"/>
    </row>
  </sheetData>
  <mergeCells count="4">
    <mergeCell ref="A1:I1"/>
    <mergeCell ref="H2:I2"/>
    <mergeCell ref="A34:I34"/>
    <mergeCell ref="H35:I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30B96-26C5-47FC-AB6C-790455D9A38E}">
  <dimension ref="A1:I46"/>
  <sheetViews>
    <sheetView zoomScaleNormal="100" workbookViewId="0">
      <selection activeCell="D4" sqref="D4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25.5703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</cols>
  <sheetData>
    <row r="1" spans="1:9" ht="31.5" customHeight="1" thickBot="1" x14ac:dyDescent="0.3">
      <c r="A1" s="103" t="s">
        <v>217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x14ac:dyDescent="0.25">
      <c r="A2" s="71"/>
      <c r="B2" s="62" t="s">
        <v>0</v>
      </c>
      <c r="C2" s="62" t="s">
        <v>1</v>
      </c>
      <c r="D2" s="62" t="s">
        <v>2</v>
      </c>
      <c r="E2" s="62"/>
      <c r="F2" s="62" t="s">
        <v>3</v>
      </c>
      <c r="G2" s="62" t="s">
        <v>4</v>
      </c>
      <c r="H2" s="106" t="s">
        <v>5</v>
      </c>
      <c r="I2" s="107"/>
    </row>
    <row r="3" spans="1:9" ht="34.5" customHeight="1" x14ac:dyDescent="0.25">
      <c r="A3" s="18">
        <v>1</v>
      </c>
      <c r="B3" s="50" t="s">
        <v>58</v>
      </c>
      <c r="C3" s="51">
        <v>29524210204</v>
      </c>
      <c r="D3" s="52" t="s">
        <v>59</v>
      </c>
      <c r="E3" s="52"/>
      <c r="F3" s="7">
        <v>115.98</v>
      </c>
      <c r="G3" s="44" t="s">
        <v>25</v>
      </c>
      <c r="H3" s="53">
        <v>3231</v>
      </c>
      <c r="I3" s="49" t="s">
        <v>60</v>
      </c>
    </row>
    <row r="4" spans="1:9" ht="34.5" customHeight="1" x14ac:dyDescent="0.25">
      <c r="A4" s="18">
        <v>2</v>
      </c>
      <c r="B4" s="63" t="s">
        <v>149</v>
      </c>
      <c r="C4" s="61">
        <v>58353015102</v>
      </c>
      <c r="D4" s="63" t="s">
        <v>150</v>
      </c>
      <c r="E4" s="64"/>
      <c r="F4" s="7">
        <f>SUM(282.79+42.05)</f>
        <v>324.84000000000003</v>
      </c>
      <c r="G4" s="44" t="s">
        <v>25</v>
      </c>
      <c r="H4" s="65">
        <v>3221</v>
      </c>
      <c r="I4" s="49" t="s">
        <v>200</v>
      </c>
    </row>
    <row r="5" spans="1:9" ht="34.5" customHeight="1" x14ac:dyDescent="0.25">
      <c r="A5" s="18">
        <v>3</v>
      </c>
      <c r="B5" s="50" t="s">
        <v>160</v>
      </c>
      <c r="C5" s="51" t="s">
        <v>195</v>
      </c>
      <c r="D5" s="52" t="s">
        <v>161</v>
      </c>
      <c r="E5" s="52"/>
      <c r="F5" s="7">
        <v>200</v>
      </c>
      <c r="G5" s="44" t="s">
        <v>25</v>
      </c>
      <c r="H5" s="65">
        <v>3222</v>
      </c>
      <c r="I5" s="49" t="s">
        <v>201</v>
      </c>
    </row>
    <row r="6" spans="1:9" ht="34.5" customHeight="1" x14ac:dyDescent="0.25">
      <c r="A6" s="18">
        <v>4</v>
      </c>
      <c r="B6" s="50" t="s">
        <v>37</v>
      </c>
      <c r="C6" s="51">
        <v>57845277445</v>
      </c>
      <c r="D6" s="52" t="s">
        <v>38</v>
      </c>
      <c r="E6" s="52"/>
      <c r="F6" s="7">
        <v>187.5</v>
      </c>
      <c r="G6" s="44" t="s">
        <v>25</v>
      </c>
      <c r="H6" s="53">
        <v>1231</v>
      </c>
      <c r="I6" s="49" t="s">
        <v>39</v>
      </c>
    </row>
    <row r="7" spans="1:9" ht="34.5" customHeight="1" x14ac:dyDescent="0.25">
      <c r="A7" s="18">
        <v>5</v>
      </c>
      <c r="B7" s="27" t="s">
        <v>220</v>
      </c>
      <c r="C7" s="28">
        <v>19972711060</v>
      </c>
      <c r="D7" s="29" t="s">
        <v>223</v>
      </c>
      <c r="E7" s="29"/>
      <c r="F7" s="12">
        <v>1930.6</v>
      </c>
      <c r="G7" s="44" t="s">
        <v>25</v>
      </c>
      <c r="H7" s="53">
        <v>3224</v>
      </c>
      <c r="I7" s="59" t="s">
        <v>125</v>
      </c>
    </row>
    <row r="8" spans="1:9" s="90" customFormat="1" ht="34.5" customHeight="1" x14ac:dyDescent="0.25">
      <c r="A8" s="18">
        <v>6</v>
      </c>
      <c r="B8" s="66" t="s">
        <v>225</v>
      </c>
      <c r="C8" s="91" t="s">
        <v>227</v>
      </c>
      <c r="D8" s="80" t="s">
        <v>224</v>
      </c>
      <c r="E8" s="66"/>
      <c r="F8" s="12">
        <v>13.29</v>
      </c>
      <c r="G8" s="44" t="s">
        <v>25</v>
      </c>
      <c r="H8" s="93">
        <v>3236</v>
      </c>
      <c r="I8" s="32" t="s">
        <v>226</v>
      </c>
    </row>
    <row r="9" spans="1:9" s="90" customFormat="1" ht="34.5" customHeight="1" x14ac:dyDescent="0.25">
      <c r="A9" s="18">
        <v>7</v>
      </c>
      <c r="B9" s="66" t="s">
        <v>221</v>
      </c>
      <c r="C9" s="91">
        <v>36709053181</v>
      </c>
      <c r="D9" s="80" t="s">
        <v>222</v>
      </c>
      <c r="E9" s="66"/>
      <c r="F9" s="12">
        <v>1033.19</v>
      </c>
      <c r="G9" s="44" t="s">
        <v>25</v>
      </c>
      <c r="H9" s="41">
        <v>3224</v>
      </c>
      <c r="I9" s="59" t="s">
        <v>125</v>
      </c>
    </row>
    <row r="10" spans="1:9" ht="34.5" customHeight="1" x14ac:dyDescent="0.25">
      <c r="A10" s="18">
        <v>8</v>
      </c>
      <c r="B10" s="50" t="s">
        <v>171</v>
      </c>
      <c r="C10" s="51">
        <v>22694857747</v>
      </c>
      <c r="D10" s="52" t="s">
        <v>172</v>
      </c>
      <c r="E10" s="52"/>
      <c r="F10" s="7">
        <v>402.74</v>
      </c>
      <c r="G10" s="44" t="s">
        <v>25</v>
      </c>
      <c r="H10" s="53">
        <v>3292</v>
      </c>
      <c r="I10" s="49" t="s">
        <v>173</v>
      </c>
    </row>
    <row r="11" spans="1:9" ht="34.5" customHeight="1" x14ac:dyDescent="0.25">
      <c r="A11" s="18">
        <v>9</v>
      </c>
      <c r="B11" s="27" t="s">
        <v>50</v>
      </c>
      <c r="C11" s="28">
        <v>85821130368</v>
      </c>
      <c r="D11" s="29" t="s">
        <v>51</v>
      </c>
      <c r="E11" s="29"/>
      <c r="F11" s="12">
        <v>2.83</v>
      </c>
      <c r="G11" s="44" t="s">
        <v>25</v>
      </c>
      <c r="H11" s="53">
        <v>3239</v>
      </c>
      <c r="I11" s="49" t="s">
        <v>52</v>
      </c>
    </row>
    <row r="12" spans="1:9" ht="34.5" customHeight="1" x14ac:dyDescent="0.25">
      <c r="A12" s="18">
        <v>10</v>
      </c>
      <c r="B12" s="66" t="s">
        <v>120</v>
      </c>
      <c r="C12" s="60">
        <v>25627314080</v>
      </c>
      <c r="D12" s="60" t="s">
        <v>121</v>
      </c>
      <c r="E12" s="81"/>
      <c r="F12" s="12">
        <v>162.5</v>
      </c>
      <c r="G12" s="30" t="s">
        <v>25</v>
      </c>
      <c r="H12" s="66">
        <v>3238</v>
      </c>
      <c r="I12" s="32" t="s">
        <v>113</v>
      </c>
    </row>
    <row r="13" spans="1:9" ht="34.5" customHeight="1" x14ac:dyDescent="0.25">
      <c r="A13" s="18">
        <v>11</v>
      </c>
      <c r="B13" s="50" t="s">
        <v>63</v>
      </c>
      <c r="C13" s="51">
        <v>68419124305</v>
      </c>
      <c r="D13" s="52" t="s">
        <v>64</v>
      </c>
      <c r="E13" s="52"/>
      <c r="F13" s="7">
        <v>31.86</v>
      </c>
      <c r="G13" s="44" t="s">
        <v>25</v>
      </c>
      <c r="H13" s="53">
        <v>3234</v>
      </c>
      <c r="I13" s="49" t="s">
        <v>65</v>
      </c>
    </row>
    <row r="14" spans="1:9" ht="34.5" customHeight="1" x14ac:dyDescent="0.25">
      <c r="A14" s="18">
        <v>12</v>
      </c>
      <c r="B14" s="27" t="s">
        <v>90</v>
      </c>
      <c r="C14" s="28">
        <v>84397956623</v>
      </c>
      <c r="D14" s="29" t="s">
        <v>91</v>
      </c>
      <c r="E14" s="29"/>
      <c r="F14" s="24">
        <f>SUM(3416.06+1940.68)</f>
        <v>5356.74</v>
      </c>
      <c r="G14" s="30" t="s">
        <v>25</v>
      </c>
      <c r="H14" s="53">
        <v>3234</v>
      </c>
      <c r="I14" s="49" t="s">
        <v>65</v>
      </c>
    </row>
    <row r="15" spans="1:9" ht="34.5" customHeight="1" x14ac:dyDescent="0.25">
      <c r="A15" s="18">
        <v>13</v>
      </c>
      <c r="B15" s="27" t="s">
        <v>90</v>
      </c>
      <c r="C15" s="28">
        <v>84397956623</v>
      </c>
      <c r="D15" s="29" t="s">
        <v>91</v>
      </c>
      <c r="E15" s="29"/>
      <c r="F15" s="7">
        <v>5525.16</v>
      </c>
      <c r="G15" s="44" t="s">
        <v>25</v>
      </c>
      <c r="H15" s="31">
        <v>3235</v>
      </c>
      <c r="I15" s="49" t="s">
        <v>110</v>
      </c>
    </row>
    <row r="16" spans="1:9" ht="34.5" customHeight="1" x14ac:dyDescent="0.25">
      <c r="A16" s="18">
        <v>14</v>
      </c>
      <c r="B16" s="27" t="s">
        <v>90</v>
      </c>
      <c r="C16" s="28">
        <v>84397956623</v>
      </c>
      <c r="D16" s="29" t="s">
        <v>91</v>
      </c>
      <c r="E16" s="29"/>
      <c r="F16" s="12">
        <v>55.34</v>
      </c>
      <c r="G16" s="44" t="s">
        <v>25</v>
      </c>
      <c r="H16" s="31">
        <v>3232</v>
      </c>
      <c r="I16" s="49" t="s">
        <v>77</v>
      </c>
    </row>
    <row r="17" spans="1:9" ht="34.5" customHeight="1" x14ac:dyDescent="0.25">
      <c r="A17" s="18">
        <v>15</v>
      </c>
      <c r="B17" s="50" t="s">
        <v>184</v>
      </c>
      <c r="C17" s="51">
        <v>36754161329</v>
      </c>
      <c r="D17" s="52" t="s">
        <v>185</v>
      </c>
      <c r="E17" s="52"/>
      <c r="F17" s="7">
        <v>63.75</v>
      </c>
      <c r="G17" s="44" t="s">
        <v>25</v>
      </c>
      <c r="H17" s="65">
        <v>3222</v>
      </c>
      <c r="I17" s="49" t="s">
        <v>201</v>
      </c>
    </row>
    <row r="18" spans="1:9" ht="34.5" customHeight="1" x14ac:dyDescent="0.25">
      <c r="A18" s="18">
        <v>16</v>
      </c>
      <c r="B18" s="50" t="s">
        <v>53</v>
      </c>
      <c r="C18" s="51">
        <v>80572192786</v>
      </c>
      <c r="D18" s="52" t="s">
        <v>54</v>
      </c>
      <c r="E18" s="52"/>
      <c r="F18" s="7">
        <v>335.91</v>
      </c>
      <c r="G18" s="44" t="s">
        <v>25</v>
      </c>
      <c r="H18" s="53">
        <v>3212</v>
      </c>
      <c r="I18" s="49" t="s">
        <v>26</v>
      </c>
    </row>
    <row r="19" spans="1:9" ht="34.5" customHeight="1" x14ac:dyDescent="0.25">
      <c r="A19" s="18">
        <v>17</v>
      </c>
      <c r="B19" s="50" t="s">
        <v>88</v>
      </c>
      <c r="C19" s="51">
        <v>45816750516</v>
      </c>
      <c r="D19" s="52" t="s">
        <v>210</v>
      </c>
      <c r="E19" s="52"/>
      <c r="F19" s="7">
        <v>1208.96</v>
      </c>
      <c r="G19" s="44" t="s">
        <v>25</v>
      </c>
      <c r="H19" s="65">
        <v>3222</v>
      </c>
      <c r="I19" s="49" t="s">
        <v>201</v>
      </c>
    </row>
    <row r="20" spans="1:9" ht="34.5" customHeight="1" x14ac:dyDescent="0.25">
      <c r="A20" s="18">
        <v>18</v>
      </c>
      <c r="B20" s="27" t="s">
        <v>79</v>
      </c>
      <c r="C20" s="28">
        <v>3254435180</v>
      </c>
      <c r="D20" s="29" t="s">
        <v>76</v>
      </c>
      <c r="E20" s="29"/>
      <c r="F20" s="12">
        <v>39.82</v>
      </c>
      <c r="G20" s="44" t="s">
        <v>25</v>
      </c>
      <c r="H20" s="31">
        <v>3232</v>
      </c>
      <c r="I20" s="32" t="s">
        <v>77</v>
      </c>
    </row>
    <row r="21" spans="1:9" ht="34.5" customHeight="1" x14ac:dyDescent="0.25">
      <c r="A21" s="18">
        <v>19</v>
      </c>
      <c r="B21" s="50" t="s">
        <v>40</v>
      </c>
      <c r="C21" s="51">
        <v>50467974870</v>
      </c>
      <c r="D21" s="52" t="s">
        <v>41</v>
      </c>
      <c r="E21" s="52">
        <f>65.3+24.4+226.73+298.25+23.3</f>
        <v>637.9799999999999</v>
      </c>
      <c r="F21" s="7">
        <v>33.75</v>
      </c>
      <c r="G21" s="44" t="s">
        <v>25</v>
      </c>
      <c r="H21" s="65">
        <v>3221</v>
      </c>
      <c r="I21" s="49" t="s">
        <v>200</v>
      </c>
    </row>
    <row r="22" spans="1:9" ht="34.5" customHeight="1" x14ac:dyDescent="0.25">
      <c r="A22" s="18">
        <v>20</v>
      </c>
      <c r="B22" s="27" t="s">
        <v>131</v>
      </c>
      <c r="C22" s="28" t="s">
        <v>132</v>
      </c>
      <c r="D22" s="29" t="s">
        <v>133</v>
      </c>
      <c r="E22" s="56"/>
      <c r="F22" s="7">
        <v>745.25</v>
      </c>
      <c r="G22" s="44" t="s">
        <v>25</v>
      </c>
      <c r="H22" s="63">
        <v>4221</v>
      </c>
      <c r="I22" s="49" t="s">
        <v>219</v>
      </c>
    </row>
    <row r="23" spans="1:9" ht="34.5" customHeight="1" x14ac:dyDescent="0.25">
      <c r="A23" s="18">
        <v>21</v>
      </c>
      <c r="B23" s="50" t="s">
        <v>131</v>
      </c>
      <c r="C23" s="51" t="s">
        <v>132</v>
      </c>
      <c r="D23" s="52" t="s">
        <v>133</v>
      </c>
      <c r="E23" s="52"/>
      <c r="F23" s="7">
        <v>351.56</v>
      </c>
      <c r="G23" s="44" t="s">
        <v>25</v>
      </c>
      <c r="H23" s="53">
        <v>4123</v>
      </c>
      <c r="I23" s="49" t="s">
        <v>134</v>
      </c>
    </row>
    <row r="24" spans="1:9" ht="34.5" customHeight="1" x14ac:dyDescent="0.25">
      <c r="A24" s="18">
        <v>22</v>
      </c>
      <c r="B24" s="50" t="s">
        <v>131</v>
      </c>
      <c r="C24" s="51" t="s">
        <v>132</v>
      </c>
      <c r="D24" s="52" t="s">
        <v>133</v>
      </c>
      <c r="E24" s="52"/>
      <c r="F24" s="7">
        <v>2637.87</v>
      </c>
      <c r="G24" s="44" t="s">
        <v>25</v>
      </c>
      <c r="H24" s="63">
        <v>3238</v>
      </c>
      <c r="I24" s="49" t="s">
        <v>113</v>
      </c>
    </row>
    <row r="25" spans="1:9" ht="34.5" customHeight="1" x14ac:dyDescent="0.25">
      <c r="A25" s="18">
        <v>23</v>
      </c>
      <c r="B25" s="50" t="s">
        <v>182</v>
      </c>
      <c r="C25" s="51">
        <v>94818858923</v>
      </c>
      <c r="D25" s="52" t="s">
        <v>183</v>
      </c>
      <c r="E25" s="56"/>
      <c r="F25" s="7">
        <f>SUM(53.89+18.71+6.3+89.56)</f>
        <v>168.45999999999998</v>
      </c>
      <c r="G25" s="44" t="s">
        <v>25</v>
      </c>
      <c r="H25" s="65">
        <v>3222</v>
      </c>
      <c r="I25" s="49" t="s">
        <v>201</v>
      </c>
    </row>
    <row r="26" spans="1:9" ht="34.5" customHeight="1" x14ac:dyDescent="0.25">
      <c r="A26" s="18">
        <v>24</v>
      </c>
      <c r="B26" s="50" t="s">
        <v>178</v>
      </c>
      <c r="C26" s="51">
        <v>69540268192</v>
      </c>
      <c r="D26" s="52" t="s">
        <v>179</v>
      </c>
      <c r="E26" s="56"/>
      <c r="F26" s="7">
        <v>625</v>
      </c>
      <c r="G26" s="44" t="s">
        <v>25</v>
      </c>
      <c r="H26" s="65">
        <v>3224</v>
      </c>
      <c r="I26" s="49" t="s">
        <v>125</v>
      </c>
    </row>
    <row r="27" spans="1:9" ht="34.5" customHeight="1" x14ac:dyDescent="0.25">
      <c r="A27" s="18">
        <v>25</v>
      </c>
      <c r="B27" s="50" t="s">
        <v>111</v>
      </c>
      <c r="C27" s="51">
        <v>93224926556</v>
      </c>
      <c r="D27" s="52" t="s">
        <v>112</v>
      </c>
      <c r="E27" s="56"/>
      <c r="F27" s="7">
        <v>75</v>
      </c>
      <c r="G27" s="44" t="s">
        <v>25</v>
      </c>
      <c r="H27" s="65">
        <v>3238</v>
      </c>
      <c r="I27" s="49" t="s">
        <v>113</v>
      </c>
    </row>
    <row r="28" spans="1:9" ht="34.5" customHeight="1" x14ac:dyDescent="0.25">
      <c r="A28" s="18">
        <v>26</v>
      </c>
      <c r="B28" s="50" t="s">
        <v>117</v>
      </c>
      <c r="C28" s="51">
        <v>64546066176</v>
      </c>
      <c r="D28" s="52" t="s">
        <v>118</v>
      </c>
      <c r="E28" s="56"/>
      <c r="F28" s="7">
        <v>115.5</v>
      </c>
      <c r="G28" s="44" t="s">
        <v>25</v>
      </c>
      <c r="H28" s="65">
        <v>3221</v>
      </c>
      <c r="I28" s="49" t="s">
        <v>200</v>
      </c>
    </row>
    <row r="29" spans="1:9" ht="34.5" customHeight="1" x14ac:dyDescent="0.25">
      <c r="A29" s="18">
        <v>27</v>
      </c>
      <c r="B29" s="50" t="s">
        <v>211</v>
      </c>
      <c r="C29" s="85" t="s">
        <v>189</v>
      </c>
      <c r="D29" s="82" t="s">
        <v>212</v>
      </c>
      <c r="E29" s="82" t="s">
        <v>188</v>
      </c>
      <c r="F29" s="7">
        <f>SUM(750+750)</f>
        <v>1500</v>
      </c>
      <c r="G29" s="44" t="s">
        <v>25</v>
      </c>
      <c r="H29" s="82">
        <v>3237</v>
      </c>
      <c r="I29" s="82" t="s">
        <v>49</v>
      </c>
    </row>
    <row r="30" spans="1:9" ht="34.5" customHeight="1" x14ac:dyDescent="0.25">
      <c r="A30" s="18">
        <v>28</v>
      </c>
      <c r="B30" s="25" t="s">
        <v>101</v>
      </c>
      <c r="C30" s="19">
        <v>20993636287</v>
      </c>
      <c r="D30" s="26" t="s">
        <v>100</v>
      </c>
      <c r="E30" s="24"/>
      <c r="F30" s="7">
        <v>200</v>
      </c>
      <c r="G30" s="4" t="s">
        <v>25</v>
      </c>
      <c r="H30" s="24">
        <v>3239</v>
      </c>
      <c r="I30" s="24" t="s">
        <v>109</v>
      </c>
    </row>
    <row r="31" spans="1:9" ht="34.5" customHeight="1" x14ac:dyDescent="0.25">
      <c r="A31" s="18">
        <v>29</v>
      </c>
      <c r="B31" s="50" t="s">
        <v>66</v>
      </c>
      <c r="C31" s="51">
        <v>58852060080</v>
      </c>
      <c r="D31" s="52" t="s">
        <v>67</v>
      </c>
      <c r="E31" s="52"/>
      <c r="F31" s="7">
        <v>105.64</v>
      </c>
      <c r="G31" s="44" t="s">
        <v>25</v>
      </c>
      <c r="H31" s="53">
        <v>3234</v>
      </c>
      <c r="I31" s="49" t="s">
        <v>68</v>
      </c>
    </row>
    <row r="32" spans="1:9" ht="34.5" customHeight="1" x14ac:dyDescent="0.25">
      <c r="A32" s="18">
        <v>30</v>
      </c>
      <c r="B32" s="50" t="s">
        <v>61</v>
      </c>
      <c r="C32" s="51">
        <v>70133616033</v>
      </c>
      <c r="D32" s="52" t="s">
        <v>62</v>
      </c>
      <c r="E32" s="52"/>
      <c r="F32" s="7">
        <v>111.15</v>
      </c>
      <c r="G32" s="44" t="s">
        <v>25</v>
      </c>
      <c r="H32" s="53">
        <v>3231</v>
      </c>
      <c r="I32" s="49" t="s">
        <v>60</v>
      </c>
    </row>
    <row r="33" spans="1:9" ht="34.5" customHeight="1" x14ac:dyDescent="0.25">
      <c r="A33" s="18">
        <v>28</v>
      </c>
      <c r="B33" s="50" t="s">
        <v>30</v>
      </c>
      <c r="C33" s="51">
        <v>92963223473</v>
      </c>
      <c r="D33" s="52" t="s">
        <v>31</v>
      </c>
      <c r="E33" s="52"/>
      <c r="F33" s="8">
        <v>150.44</v>
      </c>
      <c r="G33" s="44" t="s">
        <v>25</v>
      </c>
      <c r="H33" s="53">
        <v>3431</v>
      </c>
      <c r="I33" s="49" t="s">
        <v>32</v>
      </c>
    </row>
    <row r="34" spans="1:9" ht="34.5" customHeight="1" x14ac:dyDescent="0.25">
      <c r="A34" s="18">
        <v>31</v>
      </c>
      <c r="B34" s="50" t="s">
        <v>23</v>
      </c>
      <c r="C34" s="51">
        <v>85584865987</v>
      </c>
      <c r="D34" s="52" t="s">
        <v>24</v>
      </c>
      <c r="E34" s="52">
        <f>769.8+38.49</f>
        <v>808.29</v>
      </c>
      <c r="F34" s="7">
        <v>630.42999999999995</v>
      </c>
      <c r="G34" s="44" t="s">
        <v>25</v>
      </c>
      <c r="H34" s="53">
        <v>3212</v>
      </c>
      <c r="I34" s="49" t="s">
        <v>26</v>
      </c>
    </row>
    <row r="35" spans="1:9" ht="15.75" thickBot="1" x14ac:dyDescent="0.3"/>
    <row r="36" spans="1:9" ht="16.5" customHeight="1" thickBot="1" x14ac:dyDescent="0.3">
      <c r="A36" s="103" t="s">
        <v>218</v>
      </c>
      <c r="B36" s="104"/>
      <c r="C36" s="104"/>
      <c r="D36" s="104"/>
      <c r="E36" s="104"/>
      <c r="F36" s="104"/>
      <c r="G36" s="104"/>
      <c r="H36" s="104"/>
      <c r="I36" s="105"/>
    </row>
    <row r="37" spans="1:9" ht="63.75" customHeight="1" thickBot="1" x14ac:dyDescent="0.3">
      <c r="A37" s="17"/>
      <c r="B37" s="16" t="s">
        <v>0</v>
      </c>
      <c r="C37" s="16" t="s">
        <v>1</v>
      </c>
      <c r="D37" s="16" t="s">
        <v>2</v>
      </c>
      <c r="E37" s="16"/>
      <c r="F37" s="16" t="s">
        <v>3</v>
      </c>
      <c r="G37" s="16" t="s">
        <v>4</v>
      </c>
      <c r="H37" s="108" t="s">
        <v>5</v>
      </c>
      <c r="I37" s="109"/>
    </row>
    <row r="38" spans="1:9" ht="30" x14ac:dyDescent="0.25">
      <c r="A38" s="18">
        <v>1</v>
      </c>
      <c r="B38" s="9" t="s">
        <v>74</v>
      </c>
      <c r="C38" s="20" t="s">
        <v>75</v>
      </c>
      <c r="D38" s="22" t="s">
        <v>75</v>
      </c>
      <c r="E38" s="11"/>
      <c r="F38" s="7">
        <v>79.63</v>
      </c>
      <c r="G38" s="13" t="s">
        <v>25</v>
      </c>
      <c r="H38" s="5">
        <v>3213</v>
      </c>
      <c r="I38" s="3" t="s">
        <v>36</v>
      </c>
    </row>
    <row r="41" spans="1:9" x14ac:dyDescent="0.25">
      <c r="F41" s="92"/>
    </row>
    <row r="42" spans="1:9" x14ac:dyDescent="0.25">
      <c r="F42" s="92"/>
    </row>
    <row r="43" spans="1:9" x14ac:dyDescent="0.25">
      <c r="F43" s="92"/>
    </row>
    <row r="46" spans="1:9" x14ac:dyDescent="0.25">
      <c r="F46" s="92"/>
    </row>
  </sheetData>
  <mergeCells count="4">
    <mergeCell ref="A1:I1"/>
    <mergeCell ref="H2:I2"/>
    <mergeCell ref="A36:I36"/>
    <mergeCell ref="H37:I3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E0CB-2C4C-400C-9130-9B35F6DF0E7D}">
  <dimension ref="A1:P45"/>
  <sheetViews>
    <sheetView workbookViewId="0">
      <selection activeCell="D4" sqref="D4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25.5703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</cols>
  <sheetData>
    <row r="1" spans="1:9" ht="31.5" customHeight="1" thickBot="1" x14ac:dyDescent="0.3">
      <c r="A1" s="103" t="s">
        <v>215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x14ac:dyDescent="0.25">
      <c r="A2" s="71"/>
      <c r="B2" s="62" t="s">
        <v>0</v>
      </c>
      <c r="C2" s="62" t="s">
        <v>1</v>
      </c>
      <c r="D2" s="62" t="s">
        <v>2</v>
      </c>
      <c r="E2" s="62"/>
      <c r="F2" s="62" t="s">
        <v>3</v>
      </c>
      <c r="G2" s="62" t="s">
        <v>4</v>
      </c>
      <c r="H2" s="106" t="s">
        <v>5</v>
      </c>
      <c r="I2" s="107"/>
    </row>
    <row r="3" spans="1:9" ht="34.5" customHeight="1" x14ac:dyDescent="0.25">
      <c r="A3" s="18">
        <v>1</v>
      </c>
      <c r="B3" s="50" t="s">
        <v>58</v>
      </c>
      <c r="C3" s="51">
        <v>29524210204</v>
      </c>
      <c r="D3" s="52" t="s">
        <v>59</v>
      </c>
      <c r="E3" s="52"/>
      <c r="F3" s="7">
        <v>115.98</v>
      </c>
      <c r="G3" s="44" t="s">
        <v>25</v>
      </c>
      <c r="H3" s="53">
        <v>3231</v>
      </c>
      <c r="I3" s="49" t="s">
        <v>60</v>
      </c>
    </row>
    <row r="4" spans="1:9" ht="34.5" customHeight="1" x14ac:dyDescent="0.25">
      <c r="A4" s="18">
        <v>2</v>
      </c>
      <c r="B4" s="63" t="s">
        <v>149</v>
      </c>
      <c r="C4" s="61">
        <v>58353015102</v>
      </c>
      <c r="D4" s="63" t="s">
        <v>150</v>
      </c>
      <c r="E4" s="64"/>
      <c r="F4" s="7">
        <f>378.5</f>
        <v>378.5</v>
      </c>
      <c r="G4" s="44" t="s">
        <v>25</v>
      </c>
      <c r="H4" s="65">
        <v>3221</v>
      </c>
      <c r="I4" s="49" t="s">
        <v>200</v>
      </c>
    </row>
    <row r="5" spans="1:9" ht="34.5" customHeight="1" x14ac:dyDescent="0.25">
      <c r="A5" s="18">
        <v>3</v>
      </c>
      <c r="B5" s="50" t="s">
        <v>160</v>
      </c>
      <c r="C5" s="51" t="s">
        <v>195</v>
      </c>
      <c r="D5" s="52" t="s">
        <v>161</v>
      </c>
      <c r="E5" s="52"/>
      <c r="F5" s="7">
        <v>880</v>
      </c>
      <c r="G5" s="44" t="s">
        <v>25</v>
      </c>
      <c r="H5" s="65">
        <v>3222</v>
      </c>
      <c r="I5" s="49" t="s">
        <v>201</v>
      </c>
    </row>
    <row r="6" spans="1:9" ht="34.5" customHeight="1" x14ac:dyDescent="0.25">
      <c r="A6" s="18">
        <v>4</v>
      </c>
      <c r="B6" s="50" t="s">
        <v>37</v>
      </c>
      <c r="C6" s="51">
        <v>57845277445</v>
      </c>
      <c r="D6" s="52" t="s">
        <v>38</v>
      </c>
      <c r="E6" s="52"/>
      <c r="F6" s="7">
        <v>225</v>
      </c>
      <c r="G6" s="44" t="s">
        <v>25</v>
      </c>
      <c r="H6" s="53">
        <v>1231</v>
      </c>
      <c r="I6" s="49" t="s">
        <v>39</v>
      </c>
    </row>
    <row r="7" spans="1:9" s="90" customFormat="1" ht="34.5" customHeight="1" x14ac:dyDescent="0.25">
      <c r="A7" s="18">
        <v>6</v>
      </c>
      <c r="B7" s="66" t="s">
        <v>208</v>
      </c>
      <c r="C7" s="91">
        <v>38852319575</v>
      </c>
      <c r="D7" s="80" t="s">
        <v>209</v>
      </c>
      <c r="E7" s="66"/>
      <c r="F7" s="12">
        <v>59.75</v>
      </c>
      <c r="G7" s="44" t="s">
        <v>25</v>
      </c>
      <c r="H7" s="65">
        <v>3221</v>
      </c>
      <c r="I7" s="49" t="s">
        <v>200</v>
      </c>
    </row>
    <row r="8" spans="1:9" s="90" customFormat="1" ht="34.5" customHeight="1" x14ac:dyDescent="0.25">
      <c r="A8" s="18">
        <v>6</v>
      </c>
      <c r="B8" s="66" t="s">
        <v>206</v>
      </c>
      <c r="C8" s="91" t="s">
        <v>205</v>
      </c>
      <c r="D8" s="80" t="s">
        <v>207</v>
      </c>
      <c r="E8" s="66"/>
      <c r="F8" s="12">
        <v>208.6</v>
      </c>
      <c r="G8" s="44" t="s">
        <v>25</v>
      </c>
      <c r="H8" s="41">
        <v>3224</v>
      </c>
      <c r="I8" s="59" t="s">
        <v>125</v>
      </c>
    </row>
    <row r="9" spans="1:9" s="90" customFormat="1" ht="34.5" customHeight="1" x14ac:dyDescent="0.25">
      <c r="A9" s="18">
        <v>6</v>
      </c>
      <c r="B9" s="66" t="s">
        <v>123</v>
      </c>
      <c r="C9" s="60">
        <v>13970735570</v>
      </c>
      <c r="D9" s="80" t="s">
        <v>124</v>
      </c>
      <c r="E9" s="66"/>
      <c r="F9" s="12">
        <f>681.7+443.94</f>
        <v>1125.6400000000001</v>
      </c>
      <c r="G9" s="44" t="s">
        <v>25</v>
      </c>
      <c r="H9" s="66">
        <v>3232</v>
      </c>
      <c r="I9" s="49" t="s">
        <v>77</v>
      </c>
    </row>
    <row r="10" spans="1:9" ht="34.5" customHeight="1" x14ac:dyDescent="0.25">
      <c r="A10" s="18">
        <v>5</v>
      </c>
      <c r="B10" s="50" t="s">
        <v>171</v>
      </c>
      <c r="C10" s="51">
        <v>22694857747</v>
      </c>
      <c r="D10" s="52" t="s">
        <v>172</v>
      </c>
      <c r="E10" s="52"/>
      <c r="F10" s="7">
        <v>402.74</v>
      </c>
      <c r="G10" s="44" t="s">
        <v>25</v>
      </c>
      <c r="H10" s="53">
        <v>3292</v>
      </c>
      <c r="I10" s="49" t="s">
        <v>173</v>
      </c>
    </row>
    <row r="11" spans="1:9" ht="34.5" customHeight="1" x14ac:dyDescent="0.25">
      <c r="A11" s="18">
        <v>6</v>
      </c>
      <c r="B11" s="27" t="s">
        <v>50</v>
      </c>
      <c r="C11" s="28">
        <v>85821130368</v>
      </c>
      <c r="D11" s="29" t="s">
        <v>51</v>
      </c>
      <c r="E11" s="29"/>
      <c r="F11" s="12">
        <f>2.83+64.7</f>
        <v>67.53</v>
      </c>
      <c r="G11" s="44" t="s">
        <v>25</v>
      </c>
      <c r="H11" s="53">
        <v>3239</v>
      </c>
      <c r="I11" s="49" t="s">
        <v>52</v>
      </c>
    </row>
    <row r="12" spans="1:9" ht="34.5" customHeight="1" x14ac:dyDescent="0.25">
      <c r="A12" s="18">
        <v>8</v>
      </c>
      <c r="B12" s="66" t="s">
        <v>120</v>
      </c>
      <c r="C12" s="60">
        <v>25627314080</v>
      </c>
      <c r="D12" s="60" t="s">
        <v>121</v>
      </c>
      <c r="E12" s="81"/>
      <c r="F12" s="12">
        <v>162.15</v>
      </c>
      <c r="G12" s="30" t="s">
        <v>25</v>
      </c>
      <c r="H12" s="66">
        <v>3238</v>
      </c>
      <c r="I12" s="32" t="s">
        <v>113</v>
      </c>
    </row>
    <row r="13" spans="1:9" ht="34.5" customHeight="1" x14ac:dyDescent="0.25">
      <c r="A13" s="18">
        <v>8</v>
      </c>
      <c r="B13" s="66" t="s">
        <v>120</v>
      </c>
      <c r="C13" s="60">
        <v>25627314080</v>
      </c>
      <c r="D13" s="60" t="s">
        <v>121</v>
      </c>
      <c r="E13" s="81"/>
      <c r="F13" s="12">
        <v>231.25</v>
      </c>
      <c r="G13" s="30" t="s">
        <v>25</v>
      </c>
      <c r="H13" s="53">
        <v>4123</v>
      </c>
      <c r="I13" s="49" t="s">
        <v>134</v>
      </c>
    </row>
    <row r="14" spans="1:9" ht="34.5" customHeight="1" x14ac:dyDescent="0.25">
      <c r="A14" s="18">
        <v>9</v>
      </c>
      <c r="B14" s="50" t="s">
        <v>63</v>
      </c>
      <c r="C14" s="51">
        <v>68419124305</v>
      </c>
      <c r="D14" s="52" t="s">
        <v>64</v>
      </c>
      <c r="E14" s="52"/>
      <c r="F14" s="7">
        <v>31.86</v>
      </c>
      <c r="G14" s="44" t="s">
        <v>25</v>
      </c>
      <c r="H14" s="53">
        <v>3234</v>
      </c>
      <c r="I14" s="49" t="s">
        <v>65</v>
      </c>
    </row>
    <row r="15" spans="1:9" ht="34.5" customHeight="1" x14ac:dyDescent="0.25">
      <c r="A15" s="18">
        <v>10</v>
      </c>
      <c r="B15" s="27" t="s">
        <v>90</v>
      </c>
      <c r="C15" s="28">
        <v>84397956623</v>
      </c>
      <c r="D15" s="29" t="s">
        <v>91</v>
      </c>
      <c r="E15" s="29"/>
      <c r="F15" s="12">
        <v>117.84</v>
      </c>
      <c r="G15" s="30" t="s">
        <v>25</v>
      </c>
      <c r="H15" s="53">
        <v>3234</v>
      </c>
      <c r="I15" s="49" t="s">
        <v>65</v>
      </c>
    </row>
    <row r="16" spans="1:9" ht="34.5" customHeight="1" x14ac:dyDescent="0.25">
      <c r="A16" s="18">
        <v>11</v>
      </c>
      <c r="B16" s="27" t="s">
        <v>90</v>
      </c>
      <c r="C16" s="28">
        <v>84397956623</v>
      </c>
      <c r="D16" s="29" t="s">
        <v>91</v>
      </c>
      <c r="E16" s="29"/>
      <c r="F16" s="12">
        <v>5525.16</v>
      </c>
      <c r="G16" s="44" t="s">
        <v>25</v>
      </c>
      <c r="H16" s="31">
        <v>3235</v>
      </c>
      <c r="I16" s="49" t="s">
        <v>110</v>
      </c>
    </row>
    <row r="17" spans="1:16" ht="34.5" customHeight="1" x14ac:dyDescent="0.25">
      <c r="A17" s="18">
        <v>13</v>
      </c>
      <c r="B17" s="50" t="s">
        <v>53</v>
      </c>
      <c r="C17" s="51">
        <v>80572192786</v>
      </c>
      <c r="D17" s="52" t="s">
        <v>54</v>
      </c>
      <c r="E17" s="52"/>
      <c r="F17" s="7">
        <v>335.91</v>
      </c>
      <c r="G17" s="44" t="s">
        <v>25</v>
      </c>
      <c r="H17" s="53">
        <v>3212</v>
      </c>
      <c r="I17" s="49" t="s">
        <v>26</v>
      </c>
    </row>
    <row r="18" spans="1:16" ht="34.5" customHeight="1" x14ac:dyDescent="0.25">
      <c r="A18" s="18">
        <v>14</v>
      </c>
      <c r="B18" s="50" t="s">
        <v>181</v>
      </c>
      <c r="C18" s="61">
        <v>68195665956</v>
      </c>
      <c r="D18" s="64" t="s">
        <v>180</v>
      </c>
      <c r="E18" s="64"/>
      <c r="F18" s="7">
        <v>1030.6300000000001</v>
      </c>
      <c r="G18" s="44" t="s">
        <v>25</v>
      </c>
      <c r="H18" s="65">
        <v>3238</v>
      </c>
      <c r="I18" s="49" t="s">
        <v>113</v>
      </c>
    </row>
    <row r="19" spans="1:16" ht="34.5" customHeight="1" x14ac:dyDescent="0.25">
      <c r="A19" s="18">
        <v>3</v>
      </c>
      <c r="B19" s="50" t="s">
        <v>88</v>
      </c>
      <c r="C19" s="51">
        <v>45816750516</v>
      </c>
      <c r="D19" s="52" t="s">
        <v>210</v>
      </c>
      <c r="E19" s="52"/>
      <c r="F19" s="7">
        <v>497.71</v>
      </c>
      <c r="G19" s="44" t="s">
        <v>25</v>
      </c>
      <c r="H19" s="65">
        <v>3222</v>
      </c>
      <c r="I19" s="49" t="s">
        <v>201</v>
      </c>
    </row>
    <row r="20" spans="1:16" ht="34.5" customHeight="1" x14ac:dyDescent="0.25">
      <c r="A20" s="18">
        <v>3</v>
      </c>
      <c r="B20" s="50" t="s">
        <v>213</v>
      </c>
      <c r="C20" s="51">
        <v>9146496654</v>
      </c>
      <c r="D20" s="52" t="s">
        <v>214</v>
      </c>
      <c r="E20" s="52"/>
      <c r="F20" s="7">
        <v>55.13</v>
      </c>
      <c r="G20" s="44" t="s">
        <v>25</v>
      </c>
      <c r="H20" s="65">
        <v>3222</v>
      </c>
      <c r="I20" s="49" t="s">
        <v>201</v>
      </c>
    </row>
    <row r="21" spans="1:16" ht="34.5" customHeight="1" x14ac:dyDescent="0.25">
      <c r="A21" s="18">
        <v>17</v>
      </c>
      <c r="B21" s="50" t="s">
        <v>111</v>
      </c>
      <c r="C21" s="51">
        <v>93224926556</v>
      </c>
      <c r="D21" s="52" t="s">
        <v>112</v>
      </c>
      <c r="E21" s="52"/>
      <c r="F21" s="7">
        <v>75</v>
      </c>
      <c r="G21" s="44" t="s">
        <v>25</v>
      </c>
      <c r="H21" s="53">
        <v>3238</v>
      </c>
      <c r="I21" s="49" t="s">
        <v>113</v>
      </c>
    </row>
    <row r="22" spans="1:16" ht="34.5" customHeight="1" x14ac:dyDescent="0.25">
      <c r="A22" s="18">
        <v>18</v>
      </c>
      <c r="B22" s="27" t="s">
        <v>131</v>
      </c>
      <c r="C22" s="28" t="s">
        <v>132</v>
      </c>
      <c r="D22" s="29" t="s">
        <v>133</v>
      </c>
      <c r="E22" s="56"/>
      <c r="F22" s="7">
        <f>1841.53+796.34</f>
        <v>2637.87</v>
      </c>
      <c r="G22" s="44" t="s">
        <v>25</v>
      </c>
      <c r="H22" s="63">
        <v>3238</v>
      </c>
      <c r="I22" s="49" t="s">
        <v>113</v>
      </c>
    </row>
    <row r="23" spans="1:16" ht="34.5" customHeight="1" x14ac:dyDescent="0.25">
      <c r="A23" s="18">
        <v>20</v>
      </c>
      <c r="B23" s="50" t="s">
        <v>131</v>
      </c>
      <c r="C23" s="51" t="s">
        <v>132</v>
      </c>
      <c r="D23" s="52" t="s">
        <v>133</v>
      </c>
      <c r="E23" s="52"/>
      <c r="F23" s="7">
        <v>351.56</v>
      </c>
      <c r="G23" s="44" t="s">
        <v>25</v>
      </c>
      <c r="H23" s="53">
        <v>4123</v>
      </c>
      <c r="I23" s="49" t="s">
        <v>134</v>
      </c>
    </row>
    <row r="24" spans="1:16" ht="34.5" customHeight="1" x14ac:dyDescent="0.25">
      <c r="A24" s="18">
        <v>21</v>
      </c>
      <c r="B24" s="50" t="s">
        <v>165</v>
      </c>
      <c r="C24" s="68">
        <v>77804145433</v>
      </c>
      <c r="D24" s="85" t="s">
        <v>204</v>
      </c>
      <c r="E24" s="64"/>
      <c r="F24" s="7">
        <v>310.5</v>
      </c>
      <c r="G24" s="44" t="s">
        <v>25</v>
      </c>
      <c r="H24" s="65">
        <v>3222</v>
      </c>
      <c r="I24" s="49" t="s">
        <v>201</v>
      </c>
      <c r="J24" s="72"/>
      <c r="K24" s="73"/>
      <c r="L24" s="73"/>
      <c r="M24" s="74"/>
      <c r="N24" s="75"/>
      <c r="P24" s="76"/>
    </row>
    <row r="25" spans="1:16" ht="34.5" customHeight="1" x14ac:dyDescent="0.25">
      <c r="A25" s="18">
        <v>22</v>
      </c>
      <c r="B25" s="50" t="s">
        <v>182</v>
      </c>
      <c r="C25" s="51">
        <v>94818858923</v>
      </c>
      <c r="D25" s="52" t="s">
        <v>183</v>
      </c>
      <c r="E25" s="56"/>
      <c r="F25" s="7">
        <v>23.81</v>
      </c>
      <c r="G25" s="44" t="s">
        <v>25</v>
      </c>
      <c r="H25" s="65">
        <v>3221</v>
      </c>
      <c r="I25" s="49" t="s">
        <v>200</v>
      </c>
    </row>
    <row r="26" spans="1:16" ht="34.5" customHeight="1" x14ac:dyDescent="0.25">
      <c r="A26" s="18">
        <v>22</v>
      </c>
      <c r="B26" s="50" t="s">
        <v>182</v>
      </c>
      <c r="C26" s="51">
        <v>94818858923</v>
      </c>
      <c r="D26" s="52" t="s">
        <v>183</v>
      </c>
      <c r="E26" s="56"/>
      <c r="F26" s="7">
        <f>204.04+193.96</f>
        <v>398</v>
      </c>
      <c r="G26" s="44" t="s">
        <v>25</v>
      </c>
      <c r="H26" s="65">
        <v>3222</v>
      </c>
      <c r="I26" s="49" t="s">
        <v>201</v>
      </c>
    </row>
    <row r="27" spans="1:16" ht="34.5" customHeight="1" x14ac:dyDescent="0.25">
      <c r="A27" s="18">
        <v>30</v>
      </c>
      <c r="B27" s="50" t="s">
        <v>211</v>
      </c>
      <c r="C27" s="85" t="s">
        <v>189</v>
      </c>
      <c r="D27" s="82" t="s">
        <v>212</v>
      </c>
      <c r="E27" s="82" t="s">
        <v>188</v>
      </c>
      <c r="F27" s="7">
        <v>2575</v>
      </c>
      <c r="G27" s="44" t="s">
        <v>25</v>
      </c>
      <c r="H27" s="82">
        <v>3237</v>
      </c>
      <c r="I27" s="82" t="s">
        <v>49</v>
      </c>
    </row>
    <row r="28" spans="1:16" ht="34.5" customHeight="1" x14ac:dyDescent="0.25">
      <c r="A28" s="18">
        <v>24</v>
      </c>
      <c r="B28" s="50" t="s">
        <v>66</v>
      </c>
      <c r="C28" s="51">
        <v>58852060080</v>
      </c>
      <c r="D28" s="52" t="s">
        <v>67</v>
      </c>
      <c r="E28" s="52"/>
      <c r="F28" s="7">
        <f>126.15+103.15</f>
        <v>229.3</v>
      </c>
      <c r="G28" s="44" t="s">
        <v>25</v>
      </c>
      <c r="H28" s="53">
        <v>3234</v>
      </c>
      <c r="I28" s="49" t="s">
        <v>68</v>
      </c>
    </row>
    <row r="29" spans="1:16" ht="34.5" customHeight="1" x14ac:dyDescent="0.25">
      <c r="A29" s="18">
        <v>26</v>
      </c>
      <c r="B29" s="50" t="s">
        <v>61</v>
      </c>
      <c r="C29" s="51">
        <v>70133616033</v>
      </c>
      <c r="D29" s="52" t="s">
        <v>62</v>
      </c>
      <c r="E29" s="52"/>
      <c r="F29" s="7">
        <v>111.15</v>
      </c>
      <c r="G29" s="44" t="s">
        <v>25</v>
      </c>
      <c r="H29" s="53">
        <v>3231</v>
      </c>
      <c r="I29" s="49" t="s">
        <v>60</v>
      </c>
    </row>
    <row r="30" spans="1:16" ht="34.5" customHeight="1" x14ac:dyDescent="0.25">
      <c r="A30" s="18">
        <v>28</v>
      </c>
      <c r="B30" s="50" t="s">
        <v>30</v>
      </c>
      <c r="C30" s="51">
        <v>92963223473</v>
      </c>
      <c r="D30" s="52" t="s">
        <v>31</v>
      </c>
      <c r="E30" s="52"/>
      <c r="F30" s="8">
        <v>144.37</v>
      </c>
      <c r="G30" s="44" t="s">
        <v>25</v>
      </c>
      <c r="H30" s="53">
        <v>3431</v>
      </c>
      <c r="I30" s="49" t="s">
        <v>32</v>
      </c>
    </row>
    <row r="31" spans="1:16" ht="34.5" customHeight="1" x14ac:dyDescent="0.25">
      <c r="A31" s="18">
        <v>29</v>
      </c>
      <c r="B31" s="50" t="s">
        <v>23</v>
      </c>
      <c r="C31" s="51">
        <v>85584865987</v>
      </c>
      <c r="D31" s="52" t="s">
        <v>24</v>
      </c>
      <c r="E31" s="52">
        <f>769.8+38.49</f>
        <v>808.29</v>
      </c>
      <c r="F31" s="7">
        <v>630.42999999999995</v>
      </c>
      <c r="G31" s="44" t="s">
        <v>25</v>
      </c>
      <c r="H31" s="53">
        <v>3212</v>
      </c>
      <c r="I31" s="49" t="s">
        <v>26</v>
      </c>
    </row>
    <row r="32" spans="1:16" ht="15.75" thickBot="1" x14ac:dyDescent="0.3"/>
    <row r="33" spans="1:9" ht="16.5" customHeight="1" thickBot="1" x14ac:dyDescent="0.3">
      <c r="A33" s="103" t="s">
        <v>216</v>
      </c>
      <c r="B33" s="104"/>
      <c r="C33" s="104"/>
      <c r="D33" s="104"/>
      <c r="E33" s="104"/>
      <c r="F33" s="104"/>
      <c r="G33" s="104"/>
      <c r="H33" s="104"/>
      <c r="I33" s="105"/>
    </row>
    <row r="34" spans="1:9" ht="63.75" customHeight="1" thickBot="1" x14ac:dyDescent="0.3">
      <c r="A34" s="17"/>
      <c r="B34" s="16" t="s">
        <v>0</v>
      </c>
      <c r="C34" s="16" t="s">
        <v>1</v>
      </c>
      <c r="D34" s="16" t="s">
        <v>2</v>
      </c>
      <c r="E34" s="16"/>
      <c r="F34" s="16" t="s">
        <v>3</v>
      </c>
      <c r="G34" s="16" t="s">
        <v>4</v>
      </c>
      <c r="H34" s="108" t="s">
        <v>5</v>
      </c>
      <c r="I34" s="109"/>
    </row>
    <row r="35" spans="1:9" ht="30" x14ac:dyDescent="0.25">
      <c r="A35" s="18">
        <v>1</v>
      </c>
      <c r="B35" s="9" t="s">
        <v>74</v>
      </c>
      <c r="C35" s="20" t="s">
        <v>75</v>
      </c>
      <c r="D35" s="22" t="s">
        <v>75</v>
      </c>
      <c r="E35" s="11"/>
      <c r="F35" s="7">
        <v>79.63</v>
      </c>
      <c r="G35" s="13" t="s">
        <v>25</v>
      </c>
      <c r="H35" s="5">
        <v>3213</v>
      </c>
      <c r="I35" s="3" t="s">
        <v>36</v>
      </c>
    </row>
    <row r="36" spans="1:9" ht="30" x14ac:dyDescent="0.25">
      <c r="A36" s="18">
        <v>2</v>
      </c>
      <c r="B36" s="9" t="s">
        <v>74</v>
      </c>
      <c r="C36" s="20" t="s">
        <v>75</v>
      </c>
      <c r="D36" s="22" t="s">
        <v>75</v>
      </c>
      <c r="E36" s="11"/>
      <c r="F36" s="7">
        <v>79.63</v>
      </c>
      <c r="G36" s="13" t="s">
        <v>25</v>
      </c>
      <c r="H36" s="5">
        <v>3213</v>
      </c>
      <c r="I36" s="3" t="s">
        <v>36</v>
      </c>
    </row>
    <row r="37" spans="1:9" ht="30" x14ac:dyDescent="0.25">
      <c r="A37" s="18">
        <v>3</v>
      </c>
      <c r="B37" s="9" t="s">
        <v>74</v>
      </c>
      <c r="C37" s="20" t="s">
        <v>75</v>
      </c>
      <c r="D37" s="22" t="s">
        <v>75</v>
      </c>
      <c r="E37" s="11"/>
      <c r="F37" s="7">
        <v>79.63</v>
      </c>
      <c r="G37" s="13" t="s">
        <v>25</v>
      </c>
      <c r="H37" s="5">
        <v>3213</v>
      </c>
      <c r="I37" s="3" t="s">
        <v>36</v>
      </c>
    </row>
    <row r="40" spans="1:9" x14ac:dyDescent="0.25">
      <c r="F40" s="92"/>
    </row>
    <row r="41" spans="1:9" x14ac:dyDescent="0.25">
      <c r="F41" s="92"/>
    </row>
    <row r="42" spans="1:9" x14ac:dyDescent="0.25">
      <c r="F42" s="92"/>
    </row>
    <row r="45" spans="1:9" x14ac:dyDescent="0.25">
      <c r="F45" s="92"/>
    </row>
  </sheetData>
  <mergeCells count="4">
    <mergeCell ref="A1:I1"/>
    <mergeCell ref="H2:I2"/>
    <mergeCell ref="A33:I33"/>
    <mergeCell ref="H34:I3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6B4F3-4343-47CC-992E-20E77FA4F918}">
  <dimension ref="A1:P38"/>
  <sheetViews>
    <sheetView topLeftCell="A21" workbookViewId="0">
      <selection activeCell="B29" sqref="B29:I29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25.5703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</cols>
  <sheetData>
    <row r="1" spans="1:9" ht="31.5" customHeight="1" thickBot="1" x14ac:dyDescent="0.3">
      <c r="A1" s="103" t="s">
        <v>194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x14ac:dyDescent="0.25">
      <c r="A2" s="71"/>
      <c r="B2" s="62" t="s">
        <v>0</v>
      </c>
      <c r="C2" s="62" t="s">
        <v>1</v>
      </c>
      <c r="D2" s="62" t="s">
        <v>2</v>
      </c>
      <c r="E2" s="62"/>
      <c r="F2" s="62" t="s">
        <v>3</v>
      </c>
      <c r="G2" s="62" t="s">
        <v>4</v>
      </c>
      <c r="H2" s="106" t="s">
        <v>5</v>
      </c>
      <c r="I2" s="107"/>
    </row>
    <row r="3" spans="1:9" ht="34.5" customHeight="1" x14ac:dyDescent="0.25">
      <c r="A3" s="18">
        <v>1</v>
      </c>
      <c r="B3" s="50" t="s">
        <v>58</v>
      </c>
      <c r="C3" s="51">
        <v>29524210204</v>
      </c>
      <c r="D3" s="52" t="s">
        <v>59</v>
      </c>
      <c r="E3" s="52"/>
      <c r="F3" s="7">
        <v>115.98</v>
      </c>
      <c r="G3" s="44" t="s">
        <v>25</v>
      </c>
      <c r="H3" s="53">
        <v>3231</v>
      </c>
      <c r="I3" s="49" t="s">
        <v>60</v>
      </c>
    </row>
    <row r="4" spans="1:9" ht="34.5" customHeight="1" x14ac:dyDescent="0.25">
      <c r="A4" s="18">
        <v>2</v>
      </c>
      <c r="B4" s="63" t="s">
        <v>149</v>
      </c>
      <c r="C4" s="61">
        <v>58353015102</v>
      </c>
      <c r="D4" s="63" t="s">
        <v>150</v>
      </c>
      <c r="E4" s="64"/>
      <c r="F4" s="7">
        <f>65.72+50+172.5+16.07</f>
        <v>304.29000000000002</v>
      </c>
      <c r="G4" s="44" t="s">
        <v>25</v>
      </c>
      <c r="H4" s="65">
        <v>3221</v>
      </c>
      <c r="I4" s="49" t="s">
        <v>200</v>
      </c>
    </row>
    <row r="5" spans="1:9" ht="34.5" customHeight="1" x14ac:dyDescent="0.25">
      <c r="A5" s="18">
        <v>3</v>
      </c>
      <c r="B5" s="50" t="s">
        <v>160</v>
      </c>
      <c r="C5" s="51" t="s">
        <v>195</v>
      </c>
      <c r="D5" s="52" t="s">
        <v>161</v>
      </c>
      <c r="E5" s="52"/>
      <c r="F5" s="7">
        <f>1000+800</f>
        <v>1800</v>
      </c>
      <c r="G5" s="44" t="s">
        <v>25</v>
      </c>
      <c r="H5" s="65">
        <v>3222</v>
      </c>
      <c r="I5" s="49" t="s">
        <v>201</v>
      </c>
    </row>
    <row r="6" spans="1:9" ht="34.5" customHeight="1" x14ac:dyDescent="0.25">
      <c r="A6" s="18">
        <v>4</v>
      </c>
      <c r="B6" s="50" t="s">
        <v>37</v>
      </c>
      <c r="C6" s="51">
        <v>57845277445</v>
      </c>
      <c r="D6" s="52" t="s">
        <v>38</v>
      </c>
      <c r="E6" s="52"/>
      <c r="F6" s="7">
        <v>187.5</v>
      </c>
      <c r="G6" s="44" t="s">
        <v>25</v>
      </c>
      <c r="H6" s="53">
        <v>1231</v>
      </c>
      <c r="I6" s="49" t="s">
        <v>39</v>
      </c>
    </row>
    <row r="7" spans="1:9" ht="34.5" customHeight="1" x14ac:dyDescent="0.25">
      <c r="A7" s="18">
        <v>5</v>
      </c>
      <c r="B7" s="50" t="s">
        <v>171</v>
      </c>
      <c r="C7" s="51">
        <v>22694857747</v>
      </c>
      <c r="D7" s="52" t="s">
        <v>172</v>
      </c>
      <c r="E7" s="52"/>
      <c r="F7" s="7">
        <v>402.74</v>
      </c>
      <c r="G7" s="44" t="s">
        <v>25</v>
      </c>
      <c r="H7" s="53">
        <v>3292</v>
      </c>
      <c r="I7" s="49" t="s">
        <v>173</v>
      </c>
    </row>
    <row r="8" spans="1:9" ht="34.5" customHeight="1" x14ac:dyDescent="0.25">
      <c r="A8" s="18">
        <v>6</v>
      </c>
      <c r="B8" s="27" t="s">
        <v>50</v>
      </c>
      <c r="C8" s="28">
        <v>85821130368</v>
      </c>
      <c r="D8" s="29" t="s">
        <v>51</v>
      </c>
      <c r="E8" s="29"/>
      <c r="F8" s="12">
        <v>2.83</v>
      </c>
      <c r="G8" s="44" t="s">
        <v>25</v>
      </c>
      <c r="H8" s="53">
        <v>3239</v>
      </c>
      <c r="I8" s="49" t="s">
        <v>52</v>
      </c>
    </row>
    <row r="9" spans="1:9" ht="34.5" customHeight="1" x14ac:dyDescent="0.25">
      <c r="A9" s="18">
        <v>7</v>
      </c>
      <c r="B9" s="66" t="s">
        <v>97</v>
      </c>
      <c r="C9" s="60">
        <v>52688316623</v>
      </c>
      <c r="D9" s="60" t="s">
        <v>202</v>
      </c>
      <c r="E9" s="81"/>
      <c r="F9" s="12">
        <v>157.5</v>
      </c>
      <c r="G9" s="30" t="s">
        <v>25</v>
      </c>
      <c r="H9" s="65">
        <v>3221</v>
      </c>
      <c r="I9" s="49" t="s">
        <v>200</v>
      </c>
    </row>
    <row r="10" spans="1:9" ht="34.5" customHeight="1" x14ac:dyDescent="0.25">
      <c r="A10" s="18">
        <v>8</v>
      </c>
      <c r="B10" s="66" t="s">
        <v>120</v>
      </c>
      <c r="C10" s="60">
        <v>25627314080</v>
      </c>
      <c r="D10" s="60" t="s">
        <v>121</v>
      </c>
      <c r="E10" s="81"/>
      <c r="F10" s="12">
        <v>162.5</v>
      </c>
      <c r="G10" s="30" t="s">
        <v>25</v>
      </c>
      <c r="H10" s="66">
        <v>3238</v>
      </c>
      <c r="I10" s="32" t="s">
        <v>113</v>
      </c>
    </row>
    <row r="11" spans="1:9" ht="34.5" customHeight="1" x14ac:dyDescent="0.25">
      <c r="A11" s="18">
        <v>9</v>
      </c>
      <c r="B11" s="50" t="s">
        <v>63</v>
      </c>
      <c r="C11" s="51">
        <v>68419124305</v>
      </c>
      <c r="D11" s="52" t="s">
        <v>64</v>
      </c>
      <c r="E11" s="52"/>
      <c r="F11" s="7">
        <v>31.86</v>
      </c>
      <c r="G11" s="44" t="s">
        <v>25</v>
      </c>
      <c r="H11" s="53">
        <v>3234</v>
      </c>
      <c r="I11" s="49" t="s">
        <v>65</v>
      </c>
    </row>
    <row r="12" spans="1:9" ht="34.5" customHeight="1" x14ac:dyDescent="0.25">
      <c r="A12" s="18">
        <v>10</v>
      </c>
      <c r="B12" s="27" t="s">
        <v>90</v>
      </c>
      <c r="C12" s="28">
        <v>84397956623</v>
      </c>
      <c r="D12" s="29" t="s">
        <v>91</v>
      </c>
      <c r="E12" s="29"/>
      <c r="F12" s="12">
        <v>1518.74</v>
      </c>
      <c r="G12" s="30" t="s">
        <v>25</v>
      </c>
      <c r="H12" s="53">
        <v>3223</v>
      </c>
      <c r="I12" s="3" t="s">
        <v>92</v>
      </c>
    </row>
    <row r="13" spans="1:9" ht="34.5" customHeight="1" x14ac:dyDescent="0.25">
      <c r="A13" s="18">
        <v>11</v>
      </c>
      <c r="B13" s="27" t="s">
        <v>90</v>
      </c>
      <c r="C13" s="28">
        <v>84397956623</v>
      </c>
      <c r="D13" s="29" t="s">
        <v>91</v>
      </c>
      <c r="E13" s="29"/>
      <c r="F13" s="12">
        <v>5525.16</v>
      </c>
      <c r="G13" s="44" t="s">
        <v>25</v>
      </c>
      <c r="H13" s="31">
        <v>3235</v>
      </c>
      <c r="I13" s="49" t="s">
        <v>110</v>
      </c>
    </row>
    <row r="14" spans="1:9" ht="34.5" customHeight="1" x14ac:dyDescent="0.25">
      <c r="A14" s="18">
        <v>12</v>
      </c>
      <c r="B14" s="50" t="s">
        <v>90</v>
      </c>
      <c r="C14" s="51">
        <v>84397956623</v>
      </c>
      <c r="D14" s="52" t="s">
        <v>91</v>
      </c>
      <c r="E14" s="52"/>
      <c r="F14" s="7">
        <f>53.7+19.76</f>
        <v>73.460000000000008</v>
      </c>
      <c r="G14" s="44" t="s">
        <v>25</v>
      </c>
      <c r="H14" s="53">
        <v>3232</v>
      </c>
      <c r="I14" s="49" t="s">
        <v>77</v>
      </c>
    </row>
    <row r="15" spans="1:9" ht="34.5" customHeight="1" x14ac:dyDescent="0.25">
      <c r="A15" s="18">
        <v>13</v>
      </c>
      <c r="B15" s="50" t="s">
        <v>53</v>
      </c>
      <c r="C15" s="51">
        <v>80572192786</v>
      </c>
      <c r="D15" s="52" t="s">
        <v>54</v>
      </c>
      <c r="E15" s="52"/>
      <c r="F15" s="7">
        <v>288.75</v>
      </c>
      <c r="G15" s="44" t="s">
        <v>25</v>
      </c>
      <c r="H15" s="53">
        <v>3212</v>
      </c>
      <c r="I15" s="49" t="s">
        <v>26</v>
      </c>
    </row>
    <row r="16" spans="1:9" ht="34.5" customHeight="1" x14ac:dyDescent="0.25">
      <c r="A16" s="18">
        <v>14</v>
      </c>
      <c r="B16" s="50" t="s">
        <v>181</v>
      </c>
      <c r="C16" s="61">
        <v>68195665956</v>
      </c>
      <c r="D16" s="64" t="s">
        <v>180</v>
      </c>
      <c r="E16" s="64"/>
      <c r="F16" s="7">
        <v>1030.6300000000001</v>
      </c>
      <c r="G16" s="44" t="s">
        <v>25</v>
      </c>
      <c r="H16" s="65">
        <v>3238</v>
      </c>
      <c r="I16" s="49" t="s">
        <v>113</v>
      </c>
    </row>
    <row r="17" spans="1:16" ht="34.5" customHeight="1" x14ac:dyDescent="0.25">
      <c r="A17" s="18">
        <v>15</v>
      </c>
      <c r="B17" s="84" t="s">
        <v>151</v>
      </c>
      <c r="C17" s="61">
        <v>15350986676</v>
      </c>
      <c r="D17" s="63" t="s">
        <v>152</v>
      </c>
      <c r="E17" s="64"/>
      <c r="F17" s="7">
        <v>6.32</v>
      </c>
      <c r="G17" s="44" t="s">
        <v>25</v>
      </c>
      <c r="H17" s="53">
        <v>3239</v>
      </c>
      <c r="I17" s="49" t="s">
        <v>52</v>
      </c>
    </row>
    <row r="18" spans="1:16" ht="34.5" customHeight="1" x14ac:dyDescent="0.25">
      <c r="A18" s="18">
        <v>16</v>
      </c>
      <c r="B18" s="27" t="s">
        <v>79</v>
      </c>
      <c r="C18" s="28">
        <v>3254435180</v>
      </c>
      <c r="D18" s="29" t="s">
        <v>76</v>
      </c>
      <c r="E18" s="29"/>
      <c r="F18" s="12">
        <f>39.82+39.82</f>
        <v>79.64</v>
      </c>
      <c r="G18" s="44" t="s">
        <v>25</v>
      </c>
      <c r="H18" s="31">
        <v>3232</v>
      </c>
      <c r="I18" s="32" t="s">
        <v>77</v>
      </c>
    </row>
    <row r="19" spans="1:16" ht="34.5" customHeight="1" x14ac:dyDescent="0.25">
      <c r="A19" s="18">
        <v>17</v>
      </c>
      <c r="B19" s="50" t="s">
        <v>111</v>
      </c>
      <c r="C19" s="51">
        <v>93224926556</v>
      </c>
      <c r="D19" s="52" t="s">
        <v>112</v>
      </c>
      <c r="E19" s="52"/>
      <c r="F19" s="7">
        <v>75</v>
      </c>
      <c r="G19" s="44" t="s">
        <v>25</v>
      </c>
      <c r="H19" s="53">
        <v>3238</v>
      </c>
      <c r="I19" s="49" t="s">
        <v>113</v>
      </c>
    </row>
    <row r="20" spans="1:16" ht="34.5" customHeight="1" x14ac:dyDescent="0.25">
      <c r="A20" s="18">
        <v>18</v>
      </c>
      <c r="B20" s="27" t="s">
        <v>131</v>
      </c>
      <c r="C20" s="28" t="s">
        <v>132</v>
      </c>
      <c r="D20" s="29" t="s">
        <v>133</v>
      </c>
      <c r="E20" s="56"/>
      <c r="F20" s="7">
        <f>1841.53+796.34</f>
        <v>2637.87</v>
      </c>
      <c r="G20" s="44" t="s">
        <v>25</v>
      </c>
      <c r="H20" s="63">
        <v>3238</v>
      </c>
      <c r="I20" s="49" t="s">
        <v>113</v>
      </c>
    </row>
    <row r="21" spans="1:16" ht="34.5" customHeight="1" x14ac:dyDescent="0.25">
      <c r="A21" s="18">
        <v>19</v>
      </c>
      <c r="B21" s="50" t="s">
        <v>131</v>
      </c>
      <c r="C21" s="51" t="s">
        <v>132</v>
      </c>
      <c r="D21" s="52" t="s">
        <v>133</v>
      </c>
      <c r="E21" s="52"/>
      <c r="F21" s="7">
        <v>193.49</v>
      </c>
      <c r="G21" s="44" t="s">
        <v>25</v>
      </c>
      <c r="H21" s="53">
        <v>4221</v>
      </c>
      <c r="I21" s="49" t="s">
        <v>174</v>
      </c>
    </row>
    <row r="22" spans="1:16" ht="34.5" customHeight="1" x14ac:dyDescent="0.25">
      <c r="A22" s="18">
        <v>20</v>
      </c>
      <c r="B22" s="50" t="s">
        <v>131</v>
      </c>
      <c r="C22" s="51" t="s">
        <v>132</v>
      </c>
      <c r="D22" s="52" t="s">
        <v>133</v>
      </c>
      <c r="E22" s="52"/>
      <c r="F22" s="7">
        <f>351.56+1469.99</f>
        <v>1821.55</v>
      </c>
      <c r="G22" s="44" t="s">
        <v>25</v>
      </c>
      <c r="H22" s="53">
        <v>4123</v>
      </c>
      <c r="I22" s="49" t="s">
        <v>134</v>
      </c>
    </row>
    <row r="23" spans="1:16" ht="34.5" customHeight="1" x14ac:dyDescent="0.25">
      <c r="A23" s="18">
        <v>21</v>
      </c>
      <c r="B23" s="50" t="s">
        <v>27</v>
      </c>
      <c r="C23" s="68" t="s">
        <v>154</v>
      </c>
      <c r="D23" s="85" t="s">
        <v>155</v>
      </c>
      <c r="E23" s="64"/>
      <c r="F23" s="7">
        <v>149.36000000000001</v>
      </c>
      <c r="G23" s="44" t="s">
        <v>25</v>
      </c>
      <c r="H23" s="65">
        <v>3222</v>
      </c>
      <c r="I23" s="49" t="s">
        <v>201</v>
      </c>
      <c r="J23" s="72"/>
      <c r="K23" s="73"/>
      <c r="L23" s="73"/>
      <c r="M23" s="74"/>
      <c r="N23" s="75"/>
      <c r="P23" s="76"/>
    </row>
    <row r="24" spans="1:16" ht="34.5" customHeight="1" x14ac:dyDescent="0.25">
      <c r="A24" s="18">
        <v>22</v>
      </c>
      <c r="B24" s="50" t="s">
        <v>182</v>
      </c>
      <c r="C24" s="51">
        <v>94818858923</v>
      </c>
      <c r="D24" s="52" t="s">
        <v>183</v>
      </c>
      <c r="E24" s="56"/>
      <c r="F24" s="7">
        <v>21.2</v>
      </c>
      <c r="G24" s="44" t="s">
        <v>25</v>
      </c>
      <c r="H24" s="65">
        <v>3222</v>
      </c>
      <c r="I24" s="49" t="s">
        <v>201</v>
      </c>
    </row>
    <row r="25" spans="1:16" ht="34.5" customHeight="1" x14ac:dyDescent="0.25">
      <c r="A25" s="18">
        <v>23</v>
      </c>
      <c r="B25" s="50" t="s">
        <v>117</v>
      </c>
      <c r="C25" s="51">
        <v>64546066176</v>
      </c>
      <c r="D25" s="52" t="s">
        <v>118</v>
      </c>
      <c r="E25" s="56"/>
      <c r="F25" s="7">
        <v>108.75</v>
      </c>
      <c r="G25" s="44" t="s">
        <v>25</v>
      </c>
      <c r="H25" s="65">
        <v>3221</v>
      </c>
      <c r="I25" s="49" t="s">
        <v>200</v>
      </c>
    </row>
    <row r="26" spans="1:16" ht="34.5" customHeight="1" x14ac:dyDescent="0.25">
      <c r="A26" s="18">
        <v>24</v>
      </c>
      <c r="B26" s="50" t="s">
        <v>66</v>
      </c>
      <c r="C26" s="51">
        <v>58852060080</v>
      </c>
      <c r="D26" s="52" t="s">
        <v>67</v>
      </c>
      <c r="E26" s="52"/>
      <c r="F26" s="7">
        <v>100.92</v>
      </c>
      <c r="G26" s="44" t="s">
        <v>25</v>
      </c>
      <c r="H26" s="53">
        <v>3234</v>
      </c>
      <c r="I26" s="49" t="s">
        <v>68</v>
      </c>
    </row>
    <row r="27" spans="1:16" ht="34.5" customHeight="1" x14ac:dyDescent="0.25">
      <c r="A27" s="18">
        <v>25</v>
      </c>
      <c r="B27" s="50" t="s">
        <v>198</v>
      </c>
      <c r="C27" s="51">
        <v>9784531295</v>
      </c>
      <c r="D27" s="85" t="s">
        <v>199</v>
      </c>
      <c r="E27" s="64"/>
      <c r="F27" s="7">
        <v>157.63</v>
      </c>
      <c r="G27" s="44" t="s">
        <v>25</v>
      </c>
      <c r="H27" s="65">
        <v>3221</v>
      </c>
      <c r="I27" s="49" t="s">
        <v>200</v>
      </c>
      <c r="J27" s="72"/>
      <c r="K27" s="73"/>
      <c r="L27" s="73"/>
      <c r="M27" s="74"/>
      <c r="N27" s="75"/>
      <c r="P27" s="76"/>
    </row>
    <row r="28" spans="1:16" ht="34.5" customHeight="1" x14ac:dyDescent="0.25">
      <c r="A28" s="18">
        <v>26</v>
      </c>
      <c r="B28" s="50" t="s">
        <v>61</v>
      </c>
      <c r="C28" s="51">
        <v>70133616033</v>
      </c>
      <c r="D28" s="52" t="s">
        <v>62</v>
      </c>
      <c r="E28" s="52"/>
      <c r="F28" s="7">
        <v>111.15</v>
      </c>
      <c r="G28" s="44" t="s">
        <v>25</v>
      </c>
      <c r="H28" s="53">
        <v>3231</v>
      </c>
      <c r="I28" s="49" t="s">
        <v>60</v>
      </c>
    </row>
    <row r="29" spans="1:16" ht="34.5" customHeight="1" x14ac:dyDescent="0.25">
      <c r="A29" s="18">
        <v>27</v>
      </c>
      <c r="B29" s="50" t="s">
        <v>196</v>
      </c>
      <c r="C29" s="51">
        <v>77931216562</v>
      </c>
      <c r="D29" s="52" t="s">
        <v>197</v>
      </c>
      <c r="E29" s="52"/>
      <c r="F29" s="8">
        <v>312.5</v>
      </c>
      <c r="G29" s="44" t="s">
        <v>25</v>
      </c>
      <c r="H29" s="65">
        <v>3221</v>
      </c>
      <c r="I29" s="49" t="s">
        <v>200</v>
      </c>
    </row>
    <row r="30" spans="1:16" ht="34.5" customHeight="1" x14ac:dyDescent="0.25">
      <c r="A30" s="18">
        <v>28</v>
      </c>
      <c r="B30" s="50" t="s">
        <v>30</v>
      </c>
      <c r="C30" s="51">
        <v>92963223473</v>
      </c>
      <c r="D30" s="52" t="s">
        <v>31</v>
      </c>
      <c r="E30" s="52"/>
      <c r="F30" s="8">
        <v>159.94999999999999</v>
      </c>
      <c r="G30" s="44" t="s">
        <v>25</v>
      </c>
      <c r="H30" s="53">
        <v>3431</v>
      </c>
      <c r="I30" s="49" t="s">
        <v>32</v>
      </c>
    </row>
    <row r="31" spans="1:16" ht="34.5" customHeight="1" x14ac:dyDescent="0.25">
      <c r="A31" s="18">
        <v>29</v>
      </c>
      <c r="B31" s="50" t="s">
        <v>23</v>
      </c>
      <c r="C31" s="51">
        <v>85584865987</v>
      </c>
      <c r="D31" s="52" t="s">
        <v>24</v>
      </c>
      <c r="E31" s="52">
        <f>769.8+38.49</f>
        <v>808.29</v>
      </c>
      <c r="F31" s="7">
        <v>668.92</v>
      </c>
      <c r="G31" s="44" t="s">
        <v>25</v>
      </c>
      <c r="H31" s="53">
        <v>3212</v>
      </c>
      <c r="I31" s="49" t="s">
        <v>26</v>
      </c>
    </row>
    <row r="32" spans="1:16" ht="15.75" thickBot="1" x14ac:dyDescent="0.3"/>
    <row r="33" spans="1:9" ht="16.5" customHeight="1" thickBot="1" x14ac:dyDescent="0.3">
      <c r="A33" s="103" t="s">
        <v>203</v>
      </c>
      <c r="B33" s="104"/>
      <c r="C33" s="104"/>
      <c r="D33" s="104"/>
      <c r="E33" s="104"/>
      <c r="F33" s="104"/>
      <c r="G33" s="104"/>
      <c r="H33" s="104"/>
      <c r="I33" s="105"/>
    </row>
    <row r="34" spans="1:9" ht="63.75" customHeight="1" thickBot="1" x14ac:dyDescent="0.3">
      <c r="A34" s="17"/>
      <c r="B34" s="16" t="s">
        <v>0</v>
      </c>
      <c r="C34" s="16" t="s">
        <v>1</v>
      </c>
      <c r="D34" s="16" t="s">
        <v>2</v>
      </c>
      <c r="E34" s="16"/>
      <c r="F34" s="16" t="s">
        <v>3</v>
      </c>
      <c r="G34" s="16" t="s">
        <v>4</v>
      </c>
      <c r="H34" s="108" t="s">
        <v>5</v>
      </c>
      <c r="I34" s="109"/>
    </row>
    <row r="35" spans="1:9" ht="30" x14ac:dyDescent="0.25">
      <c r="A35" s="18">
        <v>1</v>
      </c>
      <c r="B35" s="9" t="s">
        <v>74</v>
      </c>
      <c r="C35" s="20" t="s">
        <v>75</v>
      </c>
      <c r="D35" s="22" t="s">
        <v>75</v>
      </c>
      <c r="E35" s="11"/>
      <c r="F35" s="7">
        <v>79.63</v>
      </c>
      <c r="G35" s="13" t="s">
        <v>25</v>
      </c>
      <c r="H35" s="5">
        <v>3213</v>
      </c>
      <c r="I35" s="3" t="s">
        <v>36</v>
      </c>
    </row>
    <row r="36" spans="1:9" ht="30" x14ac:dyDescent="0.25">
      <c r="A36" s="18">
        <v>2</v>
      </c>
      <c r="B36" s="9" t="s">
        <v>74</v>
      </c>
      <c r="C36" s="20" t="s">
        <v>75</v>
      </c>
      <c r="D36" s="22" t="s">
        <v>75</v>
      </c>
      <c r="E36" s="11"/>
      <c r="F36" s="7">
        <v>79.63</v>
      </c>
      <c r="G36" s="13" t="s">
        <v>25</v>
      </c>
      <c r="H36" s="5">
        <v>3213</v>
      </c>
      <c r="I36" s="3" t="s">
        <v>36</v>
      </c>
    </row>
    <row r="37" spans="1:9" ht="30" x14ac:dyDescent="0.25">
      <c r="A37" s="18">
        <v>3</v>
      </c>
      <c r="B37" s="9" t="s">
        <v>74</v>
      </c>
      <c r="C37" s="20" t="s">
        <v>75</v>
      </c>
      <c r="D37" s="22" t="s">
        <v>75</v>
      </c>
      <c r="E37" s="11"/>
      <c r="F37" s="7">
        <v>79.63</v>
      </c>
      <c r="G37" s="13" t="s">
        <v>25</v>
      </c>
      <c r="H37" s="5">
        <v>3213</v>
      </c>
      <c r="I37" s="3" t="s">
        <v>36</v>
      </c>
    </row>
    <row r="38" spans="1:9" ht="30" x14ac:dyDescent="0.25">
      <c r="A38" s="18">
        <v>4</v>
      </c>
      <c r="B38" s="9" t="s">
        <v>74</v>
      </c>
      <c r="C38" s="20" t="s">
        <v>75</v>
      </c>
      <c r="D38" s="22" t="s">
        <v>75</v>
      </c>
      <c r="E38" s="11"/>
      <c r="F38" s="7">
        <v>79.63</v>
      </c>
      <c r="G38" s="13" t="s">
        <v>25</v>
      </c>
      <c r="H38" s="5">
        <v>3213</v>
      </c>
      <c r="I38" s="3" t="s">
        <v>36</v>
      </c>
    </row>
  </sheetData>
  <mergeCells count="4">
    <mergeCell ref="A1:I1"/>
    <mergeCell ref="H2:I2"/>
    <mergeCell ref="A33:I33"/>
    <mergeCell ref="H34:I3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D2D62-5443-4566-9FDF-9889AD3DA4C7}">
  <dimension ref="A1:P41"/>
  <sheetViews>
    <sheetView workbookViewId="0">
      <selection activeCell="D6" sqref="D6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25.5703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</cols>
  <sheetData>
    <row r="1" spans="1:9" ht="31.5" customHeight="1" thickBot="1" x14ac:dyDescent="0.3">
      <c r="A1" s="103" t="s">
        <v>170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x14ac:dyDescent="0.25">
      <c r="A2" s="71"/>
      <c r="B2" s="62" t="s">
        <v>0</v>
      </c>
      <c r="C2" s="62" t="s">
        <v>1</v>
      </c>
      <c r="D2" s="62" t="s">
        <v>2</v>
      </c>
      <c r="E2" s="62"/>
      <c r="F2" s="62" t="s">
        <v>3</v>
      </c>
      <c r="G2" s="62" t="s">
        <v>4</v>
      </c>
      <c r="H2" s="106" t="s">
        <v>5</v>
      </c>
      <c r="I2" s="107"/>
    </row>
    <row r="3" spans="1:9" ht="34.5" customHeight="1" x14ac:dyDescent="0.25">
      <c r="A3" s="18">
        <v>1</v>
      </c>
      <c r="B3" s="50" t="s">
        <v>58</v>
      </c>
      <c r="C3" s="51">
        <v>29524210204</v>
      </c>
      <c r="D3" s="52" t="s">
        <v>59</v>
      </c>
      <c r="E3" s="52"/>
      <c r="F3" s="7">
        <v>115.98</v>
      </c>
      <c r="G3" s="44" t="s">
        <v>25</v>
      </c>
      <c r="H3" s="53">
        <v>3231</v>
      </c>
      <c r="I3" s="49" t="s">
        <v>60</v>
      </c>
    </row>
    <row r="4" spans="1:9" ht="34.5" customHeight="1" x14ac:dyDescent="0.25">
      <c r="A4" s="19">
        <v>2</v>
      </c>
      <c r="B4" s="63" t="s">
        <v>149</v>
      </c>
      <c r="C4" s="61">
        <v>58353015102</v>
      </c>
      <c r="D4" s="63" t="s">
        <v>150</v>
      </c>
      <c r="E4" s="64"/>
      <c r="F4" s="7">
        <v>420.57299999999998</v>
      </c>
      <c r="G4" s="44" t="s">
        <v>25</v>
      </c>
      <c r="H4" s="65">
        <v>3221</v>
      </c>
      <c r="I4" s="49" t="s">
        <v>200</v>
      </c>
    </row>
    <row r="5" spans="1:9" ht="34.5" customHeight="1" x14ac:dyDescent="0.25">
      <c r="A5" s="18">
        <v>3</v>
      </c>
      <c r="B5" s="50" t="s">
        <v>83</v>
      </c>
      <c r="C5" s="51" t="s">
        <v>84</v>
      </c>
      <c r="D5" s="52" t="s">
        <v>85</v>
      </c>
      <c r="E5" s="52"/>
      <c r="F5" s="7">
        <v>406.04</v>
      </c>
      <c r="G5" s="44" t="s">
        <v>25</v>
      </c>
      <c r="H5" s="65">
        <v>3222</v>
      </c>
      <c r="I5" s="49" t="s">
        <v>201</v>
      </c>
    </row>
    <row r="6" spans="1:9" ht="34.5" customHeight="1" x14ac:dyDescent="0.25">
      <c r="A6" s="18">
        <v>4</v>
      </c>
      <c r="B6" s="50" t="s">
        <v>83</v>
      </c>
      <c r="C6" s="51" t="s">
        <v>84</v>
      </c>
      <c r="D6" s="52" t="s">
        <v>85</v>
      </c>
      <c r="E6" s="52"/>
      <c r="F6" s="7">
        <v>449.24</v>
      </c>
      <c r="G6" s="44" t="s">
        <v>25</v>
      </c>
      <c r="H6" s="53">
        <v>3232</v>
      </c>
      <c r="I6" s="49" t="s">
        <v>77</v>
      </c>
    </row>
    <row r="7" spans="1:9" ht="34.5" customHeight="1" x14ac:dyDescent="0.25">
      <c r="A7" s="18">
        <v>5</v>
      </c>
      <c r="B7" s="50" t="s">
        <v>37</v>
      </c>
      <c r="C7" s="51">
        <v>57845277445</v>
      </c>
      <c r="D7" s="52" t="s">
        <v>38</v>
      </c>
      <c r="E7" s="52"/>
      <c r="F7" s="7">
        <v>187.5</v>
      </c>
      <c r="G7" s="44" t="s">
        <v>25</v>
      </c>
      <c r="H7" s="53">
        <v>1231</v>
      </c>
      <c r="I7" s="49" t="s">
        <v>39</v>
      </c>
    </row>
    <row r="8" spans="1:9" s="90" customFormat="1" ht="34.5" customHeight="1" x14ac:dyDescent="0.25">
      <c r="A8" s="18">
        <v>6</v>
      </c>
      <c r="B8" s="66" t="s">
        <v>123</v>
      </c>
      <c r="C8" s="60">
        <v>13970735570</v>
      </c>
      <c r="D8" s="80" t="s">
        <v>124</v>
      </c>
      <c r="E8" s="66"/>
      <c r="F8" s="12">
        <v>1133.8</v>
      </c>
      <c r="G8" s="44" t="s">
        <v>25</v>
      </c>
      <c r="H8" s="66">
        <v>3232</v>
      </c>
      <c r="I8" s="49" t="s">
        <v>77</v>
      </c>
    </row>
    <row r="9" spans="1:9" ht="34.5" customHeight="1" x14ac:dyDescent="0.25">
      <c r="A9" s="18">
        <v>7</v>
      </c>
      <c r="B9" s="50" t="s">
        <v>171</v>
      </c>
      <c r="C9" s="51">
        <v>22694857747</v>
      </c>
      <c r="D9" s="52" t="s">
        <v>172</v>
      </c>
      <c r="E9" s="52"/>
      <c r="F9" s="7">
        <v>405.22</v>
      </c>
      <c r="G9" s="44" t="s">
        <v>25</v>
      </c>
      <c r="H9" s="53">
        <v>3292</v>
      </c>
      <c r="I9" s="49" t="s">
        <v>173</v>
      </c>
    </row>
    <row r="10" spans="1:9" ht="34.5" customHeight="1" x14ac:dyDescent="0.25">
      <c r="A10" s="18">
        <v>8</v>
      </c>
      <c r="B10" s="27" t="s">
        <v>50</v>
      </c>
      <c r="C10" s="28">
        <v>85821130368</v>
      </c>
      <c r="D10" s="29" t="s">
        <v>51</v>
      </c>
      <c r="E10" s="29"/>
      <c r="F10" s="12">
        <v>2.83</v>
      </c>
      <c r="G10" s="44" t="s">
        <v>25</v>
      </c>
      <c r="H10" s="53">
        <v>3239</v>
      </c>
      <c r="I10" s="49" t="s">
        <v>52</v>
      </c>
    </row>
    <row r="11" spans="1:9" ht="34.5" customHeight="1" x14ac:dyDescent="0.25">
      <c r="A11" s="18">
        <v>9</v>
      </c>
      <c r="B11" s="66" t="s">
        <v>120</v>
      </c>
      <c r="C11" s="60">
        <v>25627314080</v>
      </c>
      <c r="D11" s="60" t="s">
        <v>121</v>
      </c>
      <c r="E11" s="81"/>
      <c r="F11" s="12">
        <v>162.5</v>
      </c>
      <c r="G11" s="30" t="s">
        <v>25</v>
      </c>
      <c r="H11" s="66">
        <v>3238</v>
      </c>
      <c r="I11" s="32" t="s">
        <v>113</v>
      </c>
    </row>
    <row r="12" spans="1:9" ht="34.5" customHeight="1" x14ac:dyDescent="0.25">
      <c r="A12" s="18">
        <v>10</v>
      </c>
      <c r="B12" s="50" t="s">
        <v>114</v>
      </c>
      <c r="C12" s="86">
        <v>37268254106</v>
      </c>
      <c r="D12" s="52" t="s">
        <v>115</v>
      </c>
      <c r="E12" s="87"/>
      <c r="F12" s="7">
        <v>169.05</v>
      </c>
      <c r="G12" s="30" t="s">
        <v>25</v>
      </c>
      <c r="H12" s="65">
        <v>3222</v>
      </c>
      <c r="I12" s="49" t="s">
        <v>201</v>
      </c>
    </row>
    <row r="13" spans="1:9" ht="34.5" customHeight="1" x14ac:dyDescent="0.25">
      <c r="A13" s="18">
        <v>11</v>
      </c>
      <c r="B13" s="66" t="s">
        <v>175</v>
      </c>
      <c r="C13" s="60">
        <v>29774887626</v>
      </c>
      <c r="D13" s="67" t="s">
        <v>176</v>
      </c>
      <c r="E13" s="81"/>
      <c r="F13" s="12">
        <v>862.5</v>
      </c>
      <c r="G13" s="30" t="s">
        <v>25</v>
      </c>
      <c r="H13" s="89">
        <v>4223</v>
      </c>
      <c r="I13" s="32" t="s">
        <v>177</v>
      </c>
    </row>
    <row r="14" spans="1:9" ht="34.5" customHeight="1" x14ac:dyDescent="0.25">
      <c r="A14" s="18">
        <v>12</v>
      </c>
      <c r="B14" s="50" t="s">
        <v>184</v>
      </c>
      <c r="C14" s="51">
        <v>36754161329</v>
      </c>
      <c r="D14" s="52" t="s">
        <v>185</v>
      </c>
      <c r="E14" s="52"/>
      <c r="F14" s="7">
        <v>603</v>
      </c>
      <c r="G14" s="44" t="s">
        <v>25</v>
      </c>
      <c r="H14" s="65">
        <v>3222</v>
      </c>
      <c r="I14" s="49" t="s">
        <v>201</v>
      </c>
    </row>
    <row r="15" spans="1:9" ht="34.5" customHeight="1" x14ac:dyDescent="0.25">
      <c r="A15" s="18">
        <v>13</v>
      </c>
      <c r="B15" s="50" t="s">
        <v>63</v>
      </c>
      <c r="C15" s="51">
        <v>68419124305</v>
      </c>
      <c r="D15" s="52" t="s">
        <v>64</v>
      </c>
      <c r="E15" s="52"/>
      <c r="F15" s="7">
        <v>31.86</v>
      </c>
      <c r="G15" s="44" t="s">
        <v>25</v>
      </c>
      <c r="H15" s="53">
        <v>3234</v>
      </c>
      <c r="I15" s="49" t="s">
        <v>65</v>
      </c>
    </row>
    <row r="16" spans="1:9" ht="34.5" customHeight="1" x14ac:dyDescent="0.25">
      <c r="A16" s="18">
        <v>14</v>
      </c>
      <c r="B16" s="27" t="s">
        <v>90</v>
      </c>
      <c r="C16" s="28">
        <v>84397956623</v>
      </c>
      <c r="D16" s="29" t="s">
        <v>91</v>
      </c>
      <c r="E16" s="29"/>
      <c r="F16" s="12">
        <v>3835.7</v>
      </c>
      <c r="G16" s="30" t="s">
        <v>25</v>
      </c>
      <c r="H16" s="53">
        <v>3223</v>
      </c>
      <c r="I16" s="3" t="s">
        <v>92</v>
      </c>
    </row>
    <row r="17" spans="1:16" ht="38.25" customHeight="1" x14ac:dyDescent="0.25">
      <c r="A17" s="18">
        <v>15</v>
      </c>
      <c r="B17" s="50" t="s">
        <v>90</v>
      </c>
      <c r="C17" s="51">
        <v>84397956623</v>
      </c>
      <c r="D17" s="52" t="s">
        <v>91</v>
      </c>
      <c r="E17" s="52"/>
      <c r="F17" s="7">
        <v>892.07</v>
      </c>
      <c r="G17" s="44" t="s">
        <v>25</v>
      </c>
      <c r="H17" s="53">
        <v>3234</v>
      </c>
      <c r="I17" s="49" t="s">
        <v>65</v>
      </c>
      <c r="J17" s="55"/>
    </row>
    <row r="18" spans="1:16" ht="34.5" customHeight="1" x14ac:dyDescent="0.25">
      <c r="A18" s="18">
        <v>16</v>
      </c>
      <c r="B18" s="27" t="s">
        <v>90</v>
      </c>
      <c r="C18" s="28">
        <v>84397956623</v>
      </c>
      <c r="D18" s="29" t="s">
        <v>91</v>
      </c>
      <c r="E18" s="29"/>
      <c r="F18" s="12">
        <v>5525.16</v>
      </c>
      <c r="G18" s="44" t="s">
        <v>25</v>
      </c>
      <c r="H18" s="31">
        <v>3235</v>
      </c>
      <c r="I18" s="49" t="s">
        <v>110</v>
      </c>
    </row>
    <row r="19" spans="1:16" ht="34.5" customHeight="1" x14ac:dyDescent="0.25">
      <c r="A19" s="18">
        <v>17</v>
      </c>
      <c r="B19" s="50" t="s">
        <v>53</v>
      </c>
      <c r="C19" s="51">
        <v>80572192786</v>
      </c>
      <c r="D19" s="52" t="s">
        <v>54</v>
      </c>
      <c r="E19" s="52"/>
      <c r="F19" s="7">
        <v>335.91</v>
      </c>
      <c r="G19" s="44" t="s">
        <v>25</v>
      </c>
      <c r="H19" s="53">
        <v>3212</v>
      </c>
      <c r="I19" s="49" t="s">
        <v>26</v>
      </c>
    </row>
    <row r="20" spans="1:16" ht="34.5" customHeight="1" x14ac:dyDescent="0.25">
      <c r="A20" s="18">
        <v>18</v>
      </c>
      <c r="B20" s="50" t="s">
        <v>181</v>
      </c>
      <c r="C20" s="61">
        <v>68195665956</v>
      </c>
      <c r="D20" s="64" t="s">
        <v>180</v>
      </c>
      <c r="E20" s="64"/>
      <c r="F20" s="7">
        <v>3091.89</v>
      </c>
      <c r="G20" s="44" t="s">
        <v>25</v>
      </c>
      <c r="H20" s="65">
        <v>3238</v>
      </c>
      <c r="I20" s="49" t="s">
        <v>113</v>
      </c>
    </row>
    <row r="21" spans="1:16" ht="34.5" customHeight="1" x14ac:dyDescent="0.25">
      <c r="A21" s="18">
        <v>19</v>
      </c>
      <c r="B21" s="84" t="s">
        <v>151</v>
      </c>
      <c r="C21" s="61">
        <v>15350986676</v>
      </c>
      <c r="D21" s="63" t="s">
        <v>152</v>
      </c>
      <c r="E21" s="64"/>
      <c r="F21" s="7">
        <v>187.49</v>
      </c>
      <c r="G21" s="44" t="s">
        <v>25</v>
      </c>
      <c r="H21" s="53">
        <v>3239</v>
      </c>
      <c r="I21" s="49" t="s">
        <v>52</v>
      </c>
    </row>
    <row r="22" spans="1:16" ht="34.5" customHeight="1" x14ac:dyDescent="0.25">
      <c r="A22" s="18">
        <v>20</v>
      </c>
      <c r="B22" s="50" t="s">
        <v>40</v>
      </c>
      <c r="C22" s="51">
        <v>50467974870</v>
      </c>
      <c r="D22" s="52" t="s">
        <v>41</v>
      </c>
      <c r="E22" s="52">
        <f>65.3+24.4+226.73+298.25+23.3</f>
        <v>637.9799999999999</v>
      </c>
      <c r="F22" s="7">
        <v>233.5</v>
      </c>
      <c r="G22" s="44" t="s">
        <v>25</v>
      </c>
      <c r="H22" s="65">
        <v>3221</v>
      </c>
      <c r="I22" s="49" t="s">
        <v>200</v>
      </c>
      <c r="K22" s="79"/>
      <c r="L22" s="79"/>
      <c r="M22" s="79"/>
      <c r="N22" s="79"/>
    </row>
    <row r="23" spans="1:16" ht="34.5" customHeight="1" x14ac:dyDescent="0.25">
      <c r="A23" s="18">
        <v>21</v>
      </c>
      <c r="B23" s="50" t="s">
        <v>131</v>
      </c>
      <c r="C23" s="51" t="s">
        <v>132</v>
      </c>
      <c r="D23" s="52" t="s">
        <v>133</v>
      </c>
      <c r="E23" s="52"/>
      <c r="F23" s="7">
        <v>89.58</v>
      </c>
      <c r="G23" s="44" t="s">
        <v>25</v>
      </c>
      <c r="H23" s="53">
        <v>3232</v>
      </c>
      <c r="I23" s="49" t="s">
        <v>77</v>
      </c>
    </row>
    <row r="24" spans="1:16" ht="34.5" customHeight="1" x14ac:dyDescent="0.25">
      <c r="A24" s="18">
        <v>22</v>
      </c>
      <c r="B24" s="27" t="s">
        <v>131</v>
      </c>
      <c r="C24" s="28" t="s">
        <v>132</v>
      </c>
      <c r="D24" s="29" t="s">
        <v>133</v>
      </c>
      <c r="E24" s="56"/>
      <c r="F24" s="7">
        <v>24.1</v>
      </c>
      <c r="G24" s="44" t="s">
        <v>25</v>
      </c>
      <c r="H24" s="53">
        <v>3224</v>
      </c>
      <c r="I24" s="83" t="s">
        <v>125</v>
      </c>
    </row>
    <row r="25" spans="1:16" ht="34.5" customHeight="1" x14ac:dyDescent="0.25">
      <c r="A25" s="18">
        <v>23</v>
      </c>
      <c r="B25" s="27" t="s">
        <v>131</v>
      </c>
      <c r="C25" s="28" t="s">
        <v>132</v>
      </c>
      <c r="D25" s="29" t="s">
        <v>133</v>
      </c>
      <c r="E25" s="56"/>
      <c r="F25" s="7">
        <v>9755.14</v>
      </c>
      <c r="G25" s="44" t="s">
        <v>25</v>
      </c>
      <c r="H25" s="63">
        <v>3238</v>
      </c>
      <c r="I25" s="49" t="s">
        <v>113</v>
      </c>
    </row>
    <row r="26" spans="1:16" ht="34.5" customHeight="1" x14ac:dyDescent="0.25">
      <c r="A26" s="18">
        <v>24</v>
      </c>
      <c r="B26" s="50" t="s">
        <v>131</v>
      </c>
      <c r="C26" s="51" t="s">
        <v>132</v>
      </c>
      <c r="D26" s="52" t="s">
        <v>133</v>
      </c>
      <c r="E26" s="52"/>
      <c r="F26" s="7">
        <v>738.05</v>
      </c>
      <c r="G26" s="44" t="s">
        <v>25</v>
      </c>
      <c r="H26" s="53">
        <v>4221</v>
      </c>
      <c r="I26" s="49" t="s">
        <v>174</v>
      </c>
    </row>
    <row r="27" spans="1:16" ht="34.5" customHeight="1" x14ac:dyDescent="0.25">
      <c r="A27" s="18">
        <v>25</v>
      </c>
      <c r="B27" s="50" t="s">
        <v>131</v>
      </c>
      <c r="C27" s="51" t="s">
        <v>132</v>
      </c>
      <c r="D27" s="52" t="s">
        <v>133</v>
      </c>
      <c r="E27" s="52"/>
      <c r="F27" s="7">
        <v>1499.68</v>
      </c>
      <c r="G27" s="44" t="s">
        <v>25</v>
      </c>
      <c r="H27" s="53">
        <v>4123</v>
      </c>
      <c r="I27" s="49" t="s">
        <v>134</v>
      </c>
    </row>
    <row r="28" spans="1:16" ht="34.5" customHeight="1" x14ac:dyDescent="0.25">
      <c r="A28" s="18">
        <v>26</v>
      </c>
      <c r="B28" s="50" t="s">
        <v>27</v>
      </c>
      <c r="C28" s="51" t="s">
        <v>154</v>
      </c>
      <c r="D28" s="85" t="s">
        <v>155</v>
      </c>
      <c r="E28" s="64"/>
      <c r="F28" s="7">
        <v>312.66000000000003</v>
      </c>
      <c r="G28" s="44" t="s">
        <v>25</v>
      </c>
      <c r="H28" s="65">
        <v>3222</v>
      </c>
      <c r="I28" s="49" t="s">
        <v>201</v>
      </c>
      <c r="J28" s="72"/>
      <c r="K28" s="73"/>
      <c r="L28" s="73"/>
      <c r="M28" s="74"/>
      <c r="N28" s="75"/>
      <c r="P28" s="76"/>
    </row>
    <row r="29" spans="1:16" ht="34.5" customHeight="1" x14ac:dyDescent="0.25">
      <c r="A29" s="18">
        <v>27</v>
      </c>
      <c r="B29" s="50" t="s">
        <v>182</v>
      </c>
      <c r="C29" s="51">
        <v>94818858923</v>
      </c>
      <c r="D29" s="52" t="s">
        <v>183</v>
      </c>
      <c r="E29" s="56"/>
      <c r="F29" s="7">
        <v>160.16</v>
      </c>
      <c r="G29" s="44" t="s">
        <v>25</v>
      </c>
      <c r="H29" s="65">
        <v>3222</v>
      </c>
      <c r="I29" s="49" t="s">
        <v>201</v>
      </c>
    </row>
    <row r="30" spans="1:16" ht="34.5" customHeight="1" x14ac:dyDescent="0.25">
      <c r="A30" s="18">
        <v>28</v>
      </c>
      <c r="B30" s="50" t="s">
        <v>178</v>
      </c>
      <c r="C30" s="51">
        <v>69540268192</v>
      </c>
      <c r="D30" s="52" t="s">
        <v>179</v>
      </c>
      <c r="E30" s="56"/>
      <c r="F30" s="7">
        <v>2360</v>
      </c>
      <c r="G30" s="44" t="s">
        <v>25</v>
      </c>
      <c r="H30" s="53">
        <v>3224</v>
      </c>
      <c r="I30" s="83" t="s">
        <v>125</v>
      </c>
    </row>
    <row r="31" spans="1:16" ht="34.5" customHeight="1" x14ac:dyDescent="0.25">
      <c r="A31" s="18">
        <v>29</v>
      </c>
      <c r="B31" s="50" t="s">
        <v>117</v>
      </c>
      <c r="C31" s="51">
        <v>64546066176</v>
      </c>
      <c r="D31" s="52" t="s">
        <v>118</v>
      </c>
      <c r="E31" s="56"/>
      <c r="F31" s="7">
        <v>123.63</v>
      </c>
      <c r="G31" s="44" t="s">
        <v>25</v>
      </c>
      <c r="H31" s="65">
        <v>3221</v>
      </c>
      <c r="I31" s="49" t="s">
        <v>200</v>
      </c>
    </row>
    <row r="32" spans="1:16" ht="34.5" customHeight="1" x14ac:dyDescent="0.25">
      <c r="A32" s="18">
        <v>30</v>
      </c>
      <c r="B32" s="50" t="s">
        <v>187</v>
      </c>
      <c r="C32" s="85" t="s">
        <v>189</v>
      </c>
      <c r="D32" s="82" t="s">
        <v>190</v>
      </c>
      <c r="E32" s="82" t="s">
        <v>188</v>
      </c>
      <c r="F32" s="7">
        <v>375</v>
      </c>
      <c r="G32" s="44" t="s">
        <v>25</v>
      </c>
      <c r="H32" s="82">
        <v>3296</v>
      </c>
      <c r="I32" s="82" t="s">
        <v>191</v>
      </c>
    </row>
    <row r="33" spans="1:9" ht="34.5" customHeight="1" x14ac:dyDescent="0.25">
      <c r="A33" s="18">
        <v>31</v>
      </c>
      <c r="B33" s="27" t="s">
        <v>187</v>
      </c>
      <c r="C33" s="80" t="s">
        <v>189</v>
      </c>
      <c r="D33" s="67" t="s">
        <v>190</v>
      </c>
      <c r="E33" s="88" t="s">
        <v>188</v>
      </c>
      <c r="F33" s="7">
        <v>5.01</v>
      </c>
      <c r="G33" s="44" t="s">
        <v>25</v>
      </c>
      <c r="H33" s="82">
        <v>3433</v>
      </c>
      <c r="I33" s="82" t="s">
        <v>192</v>
      </c>
    </row>
    <row r="34" spans="1:9" ht="34.5" customHeight="1" x14ac:dyDescent="0.25">
      <c r="A34" s="18">
        <v>32</v>
      </c>
      <c r="B34" s="50" t="s">
        <v>61</v>
      </c>
      <c r="C34" s="51">
        <v>70133616033</v>
      </c>
      <c r="D34" s="52" t="s">
        <v>62</v>
      </c>
      <c r="E34" s="52"/>
      <c r="F34" s="7">
        <v>111.15</v>
      </c>
      <c r="G34" s="44" t="s">
        <v>25</v>
      </c>
      <c r="H34" s="53">
        <v>3231</v>
      </c>
      <c r="I34" s="49" t="s">
        <v>60</v>
      </c>
    </row>
    <row r="35" spans="1:9" ht="34.5" customHeight="1" x14ac:dyDescent="0.25">
      <c r="A35" s="18">
        <v>33</v>
      </c>
      <c r="B35" s="50" t="s">
        <v>30</v>
      </c>
      <c r="C35" s="51">
        <v>92963223473</v>
      </c>
      <c r="D35" s="52" t="s">
        <v>31</v>
      </c>
      <c r="E35" s="52"/>
      <c r="F35" s="8">
        <v>145.4</v>
      </c>
      <c r="G35" s="44" t="s">
        <v>25</v>
      </c>
      <c r="H35" s="53">
        <v>3431</v>
      </c>
      <c r="I35" s="49" t="s">
        <v>32</v>
      </c>
    </row>
    <row r="36" spans="1:9" ht="34.5" customHeight="1" x14ac:dyDescent="0.25">
      <c r="A36" s="18">
        <v>34</v>
      </c>
      <c r="B36" s="50" t="s">
        <v>23</v>
      </c>
      <c r="C36" s="51">
        <v>85584865987</v>
      </c>
      <c r="D36" s="52" t="s">
        <v>24</v>
      </c>
      <c r="E36" s="52">
        <f>769.8+38.49</f>
        <v>808.29</v>
      </c>
      <c r="F36" s="7">
        <v>668.92</v>
      </c>
      <c r="G36" s="44" t="s">
        <v>25</v>
      </c>
      <c r="H36" s="53">
        <v>3212</v>
      </c>
      <c r="I36" s="49" t="s">
        <v>26</v>
      </c>
    </row>
    <row r="37" spans="1:9" ht="15.75" thickBot="1" x14ac:dyDescent="0.3"/>
    <row r="38" spans="1:9" ht="16.5" customHeight="1" thickBot="1" x14ac:dyDescent="0.3">
      <c r="A38" s="103" t="s">
        <v>193</v>
      </c>
      <c r="B38" s="104"/>
      <c r="C38" s="104"/>
      <c r="D38" s="104"/>
      <c r="E38" s="104"/>
      <c r="F38" s="104"/>
      <c r="G38" s="104"/>
      <c r="H38" s="104"/>
      <c r="I38" s="105"/>
    </row>
    <row r="39" spans="1:9" ht="63.75" customHeight="1" thickBot="1" x14ac:dyDescent="0.3">
      <c r="A39" s="17"/>
      <c r="B39" s="16" t="s">
        <v>0</v>
      </c>
      <c r="C39" s="16" t="s">
        <v>1</v>
      </c>
      <c r="D39" s="16" t="s">
        <v>2</v>
      </c>
      <c r="E39" s="16"/>
      <c r="F39" s="16" t="s">
        <v>3</v>
      </c>
      <c r="G39" s="16" t="s">
        <v>4</v>
      </c>
      <c r="H39" s="108" t="s">
        <v>5</v>
      </c>
      <c r="I39" s="109"/>
    </row>
    <row r="40" spans="1:9" ht="27" x14ac:dyDescent="0.25">
      <c r="A40" s="77">
        <v>1</v>
      </c>
      <c r="B40" s="27" t="s">
        <v>74</v>
      </c>
      <c r="C40" s="78" t="s">
        <v>75</v>
      </c>
      <c r="D40" s="78" t="s">
        <v>75</v>
      </c>
      <c r="E40" s="78" t="s">
        <v>75</v>
      </c>
      <c r="F40" s="8">
        <v>0.4</v>
      </c>
      <c r="G40" s="44" t="s">
        <v>25</v>
      </c>
      <c r="H40" s="65">
        <v>3239</v>
      </c>
      <c r="I40" s="49" t="s">
        <v>52</v>
      </c>
    </row>
    <row r="41" spans="1:9" ht="27" x14ac:dyDescent="0.25">
      <c r="A41" s="77">
        <v>2</v>
      </c>
      <c r="B41" s="9" t="s">
        <v>74</v>
      </c>
      <c r="C41" s="20" t="s">
        <v>75</v>
      </c>
      <c r="D41" s="22" t="s">
        <v>75</v>
      </c>
      <c r="E41" s="11"/>
      <c r="F41" s="7">
        <v>2082.34</v>
      </c>
      <c r="G41" s="13" t="s">
        <v>25</v>
      </c>
      <c r="H41" s="65"/>
      <c r="I41" s="49" t="s">
        <v>186</v>
      </c>
    </row>
  </sheetData>
  <sortState xmlns:xlrd2="http://schemas.microsoft.com/office/spreadsheetml/2017/richdata2" ref="A3:I36">
    <sortCondition ref="B3:B36"/>
  </sortState>
  <mergeCells count="4">
    <mergeCell ref="A1:I1"/>
    <mergeCell ref="H2:I2"/>
    <mergeCell ref="A38:I38"/>
    <mergeCell ref="H39:I39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D5B5B-844D-49DB-9C7C-C31A34DEE96F}">
  <dimension ref="A1:J32"/>
  <sheetViews>
    <sheetView workbookViewId="0">
      <selection activeCell="D5" sqref="D5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25.5703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</cols>
  <sheetData>
    <row r="1" spans="1:10" ht="31.5" customHeight="1" thickBot="1" x14ac:dyDescent="0.3">
      <c r="A1" s="103" t="s">
        <v>169</v>
      </c>
      <c r="B1" s="104"/>
      <c r="C1" s="104"/>
      <c r="D1" s="104"/>
      <c r="E1" s="104"/>
      <c r="F1" s="104"/>
      <c r="G1" s="104"/>
      <c r="H1" s="104"/>
      <c r="I1" s="105"/>
    </row>
    <row r="2" spans="1:10" ht="61.5" customHeight="1" x14ac:dyDescent="0.25">
      <c r="A2" s="71"/>
      <c r="B2" s="62" t="s">
        <v>0</v>
      </c>
      <c r="C2" s="62" t="s">
        <v>1</v>
      </c>
      <c r="D2" s="62" t="s">
        <v>2</v>
      </c>
      <c r="E2" s="62"/>
      <c r="F2" s="62" t="s">
        <v>3</v>
      </c>
      <c r="G2" s="62" t="s">
        <v>4</v>
      </c>
      <c r="H2" s="106" t="s">
        <v>5</v>
      </c>
      <c r="I2" s="107"/>
    </row>
    <row r="3" spans="1:10" ht="34.5" customHeight="1" x14ac:dyDescent="0.25">
      <c r="A3" s="18">
        <v>1</v>
      </c>
      <c r="B3" s="50" t="s">
        <v>58</v>
      </c>
      <c r="C3" s="51">
        <v>29524210204</v>
      </c>
      <c r="D3" s="52" t="s">
        <v>59</v>
      </c>
      <c r="E3" s="52"/>
      <c r="F3" s="7">
        <v>116.25</v>
      </c>
      <c r="G3" s="44" t="s">
        <v>25</v>
      </c>
      <c r="H3" s="53">
        <v>3231</v>
      </c>
      <c r="I3" s="49" t="s">
        <v>60</v>
      </c>
    </row>
    <row r="4" spans="1:10" ht="34.5" customHeight="1" x14ac:dyDescent="0.25">
      <c r="A4" s="18">
        <v>2</v>
      </c>
      <c r="B4" s="63" t="s">
        <v>149</v>
      </c>
      <c r="C4" s="61">
        <v>58353015102</v>
      </c>
      <c r="D4" s="63" t="s">
        <v>150</v>
      </c>
      <c r="E4" s="64"/>
      <c r="F4" s="7">
        <v>482.49</v>
      </c>
      <c r="G4" s="44" t="s">
        <v>25</v>
      </c>
      <c r="H4" s="65">
        <v>3221</v>
      </c>
      <c r="I4" s="49" t="s">
        <v>200</v>
      </c>
    </row>
    <row r="5" spans="1:10" ht="34.5" customHeight="1" x14ac:dyDescent="0.25">
      <c r="A5" s="19">
        <v>3</v>
      </c>
      <c r="B5" s="50" t="s">
        <v>83</v>
      </c>
      <c r="C5" s="51" t="s">
        <v>84</v>
      </c>
      <c r="D5" s="52" t="s">
        <v>85</v>
      </c>
      <c r="E5" s="52"/>
      <c r="F5" s="7">
        <v>79.44</v>
      </c>
      <c r="G5" s="44" t="s">
        <v>25</v>
      </c>
      <c r="H5" s="65">
        <v>3222</v>
      </c>
      <c r="I5" s="49" t="s">
        <v>201</v>
      </c>
    </row>
    <row r="6" spans="1:10" ht="34.5" customHeight="1" x14ac:dyDescent="0.25">
      <c r="A6" s="18">
        <v>4</v>
      </c>
      <c r="B6" s="50" t="s">
        <v>37</v>
      </c>
      <c r="C6" s="51">
        <v>57845277445</v>
      </c>
      <c r="D6" s="52" t="s">
        <v>38</v>
      </c>
      <c r="E6" s="52"/>
      <c r="F6" s="7">
        <v>187.5</v>
      </c>
      <c r="G6" s="44" t="s">
        <v>25</v>
      </c>
      <c r="H6" s="53">
        <v>1231</v>
      </c>
      <c r="I6" s="49" t="s">
        <v>39</v>
      </c>
    </row>
    <row r="7" spans="1:10" ht="34.5" customHeight="1" x14ac:dyDescent="0.25">
      <c r="A7" s="18">
        <v>5</v>
      </c>
      <c r="B7" s="63" t="s">
        <v>160</v>
      </c>
      <c r="C7" s="68">
        <v>71332169686</v>
      </c>
      <c r="D7" s="69" t="s">
        <v>161</v>
      </c>
      <c r="E7" s="64"/>
      <c r="F7" s="7">
        <v>680</v>
      </c>
      <c r="G7" s="44" t="s">
        <v>25</v>
      </c>
      <c r="H7" s="65">
        <v>3222</v>
      </c>
      <c r="I7" s="49" t="s">
        <v>201</v>
      </c>
    </row>
    <row r="8" spans="1:10" ht="34.5" customHeight="1" x14ac:dyDescent="0.25">
      <c r="A8" s="18">
        <v>6</v>
      </c>
      <c r="B8" s="27" t="s">
        <v>166</v>
      </c>
      <c r="C8" s="28">
        <v>26187994862</v>
      </c>
      <c r="D8" s="29" t="s">
        <v>168</v>
      </c>
      <c r="E8" s="29"/>
      <c r="F8" s="12">
        <v>4.2</v>
      </c>
      <c r="G8" s="44" t="s">
        <v>25</v>
      </c>
      <c r="H8" s="31">
        <v>2921</v>
      </c>
      <c r="I8" s="49" t="s">
        <v>167</v>
      </c>
    </row>
    <row r="9" spans="1:10" ht="34.5" customHeight="1" x14ac:dyDescent="0.25">
      <c r="A9" s="19">
        <v>7</v>
      </c>
      <c r="B9" s="27" t="s">
        <v>50</v>
      </c>
      <c r="C9" s="28">
        <v>85821130368</v>
      </c>
      <c r="D9" s="29" t="s">
        <v>51</v>
      </c>
      <c r="E9" s="29"/>
      <c r="F9" s="12">
        <v>132.22999999999999</v>
      </c>
      <c r="G9" s="30" t="s">
        <v>25</v>
      </c>
      <c r="H9" s="31">
        <v>3239</v>
      </c>
      <c r="I9" s="32" t="s">
        <v>52</v>
      </c>
    </row>
    <row r="10" spans="1:10" ht="34.5" customHeight="1" x14ac:dyDescent="0.25">
      <c r="A10" s="18">
        <v>8</v>
      </c>
      <c r="B10" s="63" t="s">
        <v>120</v>
      </c>
      <c r="C10" s="61">
        <v>25627314080</v>
      </c>
      <c r="D10" s="61" t="s">
        <v>121</v>
      </c>
      <c r="E10" s="64"/>
      <c r="F10" s="7">
        <v>162.5</v>
      </c>
      <c r="G10" s="44" t="s">
        <v>25</v>
      </c>
      <c r="H10" s="63">
        <v>3238</v>
      </c>
      <c r="I10" s="49" t="s">
        <v>113</v>
      </c>
    </row>
    <row r="11" spans="1:10" ht="34.5" customHeight="1" x14ac:dyDescent="0.25">
      <c r="A11" s="18">
        <v>9</v>
      </c>
      <c r="B11" s="27" t="s">
        <v>114</v>
      </c>
      <c r="C11" s="28">
        <v>37268254106</v>
      </c>
      <c r="D11" s="29" t="s">
        <v>115</v>
      </c>
      <c r="E11" s="29"/>
      <c r="F11" s="12">
        <v>183.47</v>
      </c>
      <c r="G11" s="30" t="s">
        <v>25</v>
      </c>
      <c r="H11" s="65">
        <v>3222</v>
      </c>
      <c r="I11" s="49" t="s">
        <v>201</v>
      </c>
    </row>
    <row r="12" spans="1:10" ht="34.5" customHeight="1" x14ac:dyDescent="0.25">
      <c r="A12" s="18">
        <v>10</v>
      </c>
      <c r="B12" s="50" t="s">
        <v>63</v>
      </c>
      <c r="C12" s="51">
        <v>68419124305</v>
      </c>
      <c r="D12" s="52" t="s">
        <v>64</v>
      </c>
      <c r="E12" s="52"/>
      <c r="F12" s="7">
        <v>31.86</v>
      </c>
      <c r="G12" s="44" t="s">
        <v>25</v>
      </c>
      <c r="H12" s="53">
        <v>3234</v>
      </c>
      <c r="I12" s="49" t="s">
        <v>65</v>
      </c>
    </row>
    <row r="13" spans="1:10" ht="34.5" customHeight="1" x14ac:dyDescent="0.25">
      <c r="A13" s="19">
        <v>11</v>
      </c>
      <c r="B13" s="50" t="s">
        <v>90</v>
      </c>
      <c r="C13" s="51">
        <v>84397956623</v>
      </c>
      <c r="D13" s="52" t="s">
        <v>91</v>
      </c>
      <c r="E13" s="52"/>
      <c r="F13" s="7">
        <v>1396.53</v>
      </c>
      <c r="G13" s="44" t="s">
        <v>25</v>
      </c>
      <c r="H13" s="53">
        <v>3223</v>
      </c>
      <c r="I13" s="3" t="s">
        <v>92</v>
      </c>
    </row>
    <row r="14" spans="1:10" ht="34.5" customHeight="1" x14ac:dyDescent="0.25">
      <c r="A14" s="18">
        <v>12</v>
      </c>
      <c r="B14" s="27" t="s">
        <v>90</v>
      </c>
      <c r="C14" s="28">
        <v>84397956623</v>
      </c>
      <c r="D14" s="29" t="s">
        <v>91</v>
      </c>
      <c r="E14" s="29"/>
      <c r="F14" s="12">
        <v>194.04</v>
      </c>
      <c r="G14" s="30" t="s">
        <v>25</v>
      </c>
      <c r="H14" s="31">
        <v>3433</v>
      </c>
      <c r="I14" s="32" t="s">
        <v>159</v>
      </c>
    </row>
    <row r="15" spans="1:10" ht="38.25" customHeight="1" x14ac:dyDescent="0.25">
      <c r="A15" s="18">
        <v>13</v>
      </c>
      <c r="B15" s="50" t="s">
        <v>90</v>
      </c>
      <c r="C15" s="51">
        <v>84397956623</v>
      </c>
      <c r="D15" s="52" t="s">
        <v>91</v>
      </c>
      <c r="E15" s="52"/>
      <c r="F15" s="7">
        <v>5525.16</v>
      </c>
      <c r="G15" s="44" t="s">
        <v>25</v>
      </c>
      <c r="H15" s="53">
        <v>3235</v>
      </c>
      <c r="I15" s="49" t="s">
        <v>110</v>
      </c>
      <c r="J15" s="55"/>
    </row>
    <row r="16" spans="1:10" ht="34.5" customHeight="1" x14ac:dyDescent="0.25">
      <c r="A16" s="18">
        <v>14</v>
      </c>
      <c r="B16" s="50" t="s">
        <v>90</v>
      </c>
      <c r="C16" s="51">
        <v>84397956623</v>
      </c>
      <c r="D16" s="52" t="s">
        <v>91</v>
      </c>
      <c r="E16" s="52"/>
      <c r="F16" s="7">
        <v>364.58</v>
      </c>
      <c r="G16" s="44" t="s">
        <v>25</v>
      </c>
      <c r="H16" s="53">
        <v>3232</v>
      </c>
      <c r="I16" s="49" t="s">
        <v>77</v>
      </c>
    </row>
    <row r="17" spans="1:9" ht="34.5" customHeight="1" x14ac:dyDescent="0.25">
      <c r="A17" s="19">
        <v>15</v>
      </c>
      <c r="B17" s="27" t="s">
        <v>53</v>
      </c>
      <c r="C17" s="28">
        <v>80572192786</v>
      </c>
      <c r="D17" s="29" t="s">
        <v>54</v>
      </c>
      <c r="E17" s="29"/>
      <c r="F17" s="12">
        <v>671.82</v>
      </c>
      <c r="G17" s="44" t="s">
        <v>25</v>
      </c>
      <c r="H17" s="31">
        <v>3212</v>
      </c>
      <c r="I17" s="49" t="s">
        <v>26</v>
      </c>
    </row>
    <row r="18" spans="1:9" ht="34.5" customHeight="1" x14ac:dyDescent="0.25">
      <c r="A18" s="18">
        <v>16</v>
      </c>
      <c r="B18" s="27" t="s">
        <v>79</v>
      </c>
      <c r="C18" s="28">
        <v>3254435180</v>
      </c>
      <c r="D18" s="29" t="s">
        <v>76</v>
      </c>
      <c r="E18" s="29"/>
      <c r="F18" s="12">
        <v>79.64</v>
      </c>
      <c r="G18" s="44" t="s">
        <v>25</v>
      </c>
      <c r="H18" s="31">
        <v>3232</v>
      </c>
      <c r="I18" s="32" t="s">
        <v>77</v>
      </c>
    </row>
    <row r="19" spans="1:9" ht="34.5" customHeight="1" x14ac:dyDescent="0.25">
      <c r="A19" s="18">
        <v>17</v>
      </c>
      <c r="B19" s="50" t="s">
        <v>111</v>
      </c>
      <c r="C19" s="51">
        <v>93224926556</v>
      </c>
      <c r="D19" s="52" t="s">
        <v>112</v>
      </c>
      <c r="E19" s="52"/>
      <c r="F19" s="7">
        <v>150</v>
      </c>
      <c r="G19" s="44" t="s">
        <v>25</v>
      </c>
      <c r="H19" s="53">
        <v>3238</v>
      </c>
      <c r="I19" s="49" t="s">
        <v>113</v>
      </c>
    </row>
    <row r="20" spans="1:9" ht="34.5" customHeight="1" x14ac:dyDescent="0.25">
      <c r="A20" s="19">
        <v>18</v>
      </c>
      <c r="B20" s="50" t="s">
        <v>162</v>
      </c>
      <c r="C20" s="68" t="s">
        <v>163</v>
      </c>
      <c r="D20" s="68" t="s">
        <v>164</v>
      </c>
      <c r="E20" s="64"/>
      <c r="F20" s="7">
        <v>34.68</v>
      </c>
      <c r="G20" s="44" t="s">
        <v>25</v>
      </c>
      <c r="H20" s="53">
        <v>3234</v>
      </c>
      <c r="I20" s="49" t="s">
        <v>68</v>
      </c>
    </row>
    <row r="21" spans="1:9" ht="34.5" customHeight="1" x14ac:dyDescent="0.25">
      <c r="A21" s="18">
        <v>19</v>
      </c>
      <c r="B21" s="27" t="s">
        <v>40</v>
      </c>
      <c r="C21" s="28">
        <v>50467974870</v>
      </c>
      <c r="D21" s="29" t="s">
        <v>41</v>
      </c>
      <c r="E21" s="29">
        <f>65.3+24.4+226.73+298.25+23.3</f>
        <v>637.9799999999999</v>
      </c>
      <c r="F21" s="12">
        <v>44.38</v>
      </c>
      <c r="G21" s="44" t="s">
        <v>25</v>
      </c>
      <c r="H21" s="65">
        <v>3221</v>
      </c>
      <c r="I21" s="49" t="s">
        <v>200</v>
      </c>
    </row>
    <row r="22" spans="1:9" ht="34.5" customHeight="1" x14ac:dyDescent="0.25">
      <c r="A22" s="18">
        <v>20</v>
      </c>
      <c r="B22" s="27" t="s">
        <v>165</v>
      </c>
      <c r="C22" s="51">
        <v>77804145433</v>
      </c>
      <c r="D22" s="52" t="s">
        <v>130</v>
      </c>
      <c r="E22" s="52"/>
      <c r="F22" s="12">
        <v>236.25</v>
      </c>
      <c r="G22" s="44" t="s">
        <v>25</v>
      </c>
      <c r="H22" s="65">
        <v>3222</v>
      </c>
      <c r="I22" s="49" t="s">
        <v>201</v>
      </c>
    </row>
    <row r="23" spans="1:9" ht="34.5" customHeight="1" x14ac:dyDescent="0.25">
      <c r="A23" s="18">
        <v>21</v>
      </c>
      <c r="B23" s="50" t="s">
        <v>117</v>
      </c>
      <c r="C23" s="51">
        <v>64546066176</v>
      </c>
      <c r="D23" s="52" t="s">
        <v>118</v>
      </c>
      <c r="E23" s="52"/>
      <c r="F23" s="7">
        <v>510</v>
      </c>
      <c r="G23" s="44" t="s">
        <v>25</v>
      </c>
      <c r="H23" s="53">
        <v>3233</v>
      </c>
      <c r="I23" s="49" t="s">
        <v>119</v>
      </c>
    </row>
    <row r="24" spans="1:9" ht="34.5" customHeight="1" x14ac:dyDescent="0.25">
      <c r="A24" s="19">
        <v>22</v>
      </c>
      <c r="B24" s="50" t="s">
        <v>66</v>
      </c>
      <c r="C24" s="51">
        <v>58852060080</v>
      </c>
      <c r="D24" s="52" t="s">
        <v>67</v>
      </c>
      <c r="E24" s="52"/>
      <c r="F24" s="7">
        <v>124.91</v>
      </c>
      <c r="G24" s="44" t="s">
        <v>25</v>
      </c>
      <c r="H24" s="53">
        <v>3234</v>
      </c>
      <c r="I24" s="49" t="s">
        <v>68</v>
      </c>
    </row>
    <row r="25" spans="1:9" ht="34.5" customHeight="1" x14ac:dyDescent="0.25">
      <c r="A25" s="18">
        <v>23</v>
      </c>
      <c r="B25" s="50" t="s">
        <v>61</v>
      </c>
      <c r="C25" s="51">
        <v>70133616033</v>
      </c>
      <c r="D25" s="52" t="s">
        <v>62</v>
      </c>
      <c r="E25" s="52"/>
      <c r="F25" s="7">
        <v>222.3</v>
      </c>
      <c r="G25" s="44" t="s">
        <v>25</v>
      </c>
      <c r="H25" s="53">
        <v>3231</v>
      </c>
      <c r="I25" s="49" t="s">
        <v>60</v>
      </c>
    </row>
    <row r="26" spans="1:9" ht="34.5" customHeight="1" x14ac:dyDescent="0.25">
      <c r="A26" s="18">
        <v>24</v>
      </c>
      <c r="B26" s="66" t="s">
        <v>147</v>
      </c>
      <c r="C26" s="60">
        <v>5330835985</v>
      </c>
      <c r="D26" s="67" t="s">
        <v>148</v>
      </c>
      <c r="E26" s="70"/>
      <c r="F26" s="7">
        <v>12.5</v>
      </c>
      <c r="G26" s="44" t="s">
        <v>25</v>
      </c>
      <c r="H26" s="65">
        <v>3239</v>
      </c>
      <c r="I26" s="49" t="s">
        <v>52</v>
      </c>
    </row>
    <row r="27" spans="1:9" ht="34.5" customHeight="1" x14ac:dyDescent="0.25">
      <c r="A27" s="18">
        <v>25</v>
      </c>
      <c r="B27" s="50" t="s">
        <v>30</v>
      </c>
      <c r="C27" s="51">
        <v>92963223473</v>
      </c>
      <c r="D27" s="52" t="s">
        <v>31</v>
      </c>
      <c r="E27" s="52"/>
      <c r="F27" s="8">
        <v>171.84</v>
      </c>
      <c r="G27" s="44" t="s">
        <v>25</v>
      </c>
      <c r="H27" s="53">
        <v>3431</v>
      </c>
      <c r="I27" s="49" t="s">
        <v>32</v>
      </c>
    </row>
    <row r="28" spans="1:9" ht="34.5" customHeight="1" x14ac:dyDescent="0.25">
      <c r="A28" s="19">
        <v>26</v>
      </c>
      <c r="B28" s="50" t="s">
        <v>23</v>
      </c>
      <c r="C28" s="51">
        <v>85584865987</v>
      </c>
      <c r="D28" s="52" t="s">
        <v>24</v>
      </c>
      <c r="E28" s="52">
        <f>769.8+38.49</f>
        <v>808.29</v>
      </c>
      <c r="F28" s="7">
        <v>861.37</v>
      </c>
      <c r="G28" s="44" t="s">
        <v>25</v>
      </c>
      <c r="H28" s="53">
        <v>3212</v>
      </c>
      <c r="I28" s="49" t="s">
        <v>26</v>
      </c>
    </row>
    <row r="29" spans="1:9" ht="15.75" thickBot="1" x14ac:dyDescent="0.3"/>
    <row r="30" spans="1:9" ht="16.5" customHeight="1" thickBot="1" x14ac:dyDescent="0.3">
      <c r="A30" s="103" t="s">
        <v>158</v>
      </c>
      <c r="B30" s="104"/>
      <c r="C30" s="104"/>
      <c r="D30" s="104"/>
      <c r="E30" s="104"/>
      <c r="F30" s="104"/>
      <c r="G30" s="104"/>
      <c r="H30" s="104"/>
      <c r="I30" s="105"/>
    </row>
    <row r="31" spans="1:9" ht="63.75" customHeight="1" thickBot="1" x14ac:dyDescent="0.3">
      <c r="A31" s="17"/>
      <c r="B31" s="16" t="s">
        <v>0</v>
      </c>
      <c r="C31" s="16" t="s">
        <v>1</v>
      </c>
      <c r="D31" s="16" t="s">
        <v>2</v>
      </c>
      <c r="E31" s="16"/>
      <c r="F31" s="16" t="s">
        <v>3</v>
      </c>
      <c r="G31" s="16" t="s">
        <v>4</v>
      </c>
      <c r="H31" s="108" t="s">
        <v>5</v>
      </c>
      <c r="I31" s="109"/>
    </row>
    <row r="32" spans="1:9" x14ac:dyDescent="0.25">
      <c r="A32" s="33" t="s">
        <v>136</v>
      </c>
      <c r="B32" s="34" t="s">
        <v>136</v>
      </c>
      <c r="C32" s="35" t="s">
        <v>136</v>
      </c>
      <c r="D32" s="36" t="s">
        <v>136</v>
      </c>
      <c r="E32" s="37"/>
      <c r="F32" s="38" t="s">
        <v>136</v>
      </c>
      <c r="G32" s="39" t="s">
        <v>136</v>
      </c>
      <c r="H32" s="40" t="s">
        <v>136</v>
      </c>
      <c r="I32" s="40" t="s">
        <v>136</v>
      </c>
    </row>
  </sheetData>
  <sortState xmlns:xlrd2="http://schemas.microsoft.com/office/spreadsheetml/2017/richdata2" ref="B3:I28">
    <sortCondition ref="B3:B28"/>
  </sortState>
  <mergeCells count="4">
    <mergeCell ref="A1:I1"/>
    <mergeCell ref="H2:I2"/>
    <mergeCell ref="A30:I30"/>
    <mergeCell ref="H31:I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Prosinac 2024 </vt:lpstr>
      <vt:lpstr>Studeni 2024</vt:lpstr>
      <vt:lpstr>Listopad 2024</vt:lpstr>
      <vt:lpstr>Rujan 2024 </vt:lpstr>
      <vt:lpstr>Kolovoz 2024 </vt:lpstr>
      <vt:lpstr>Srpanj 2024 </vt:lpstr>
      <vt:lpstr>Lipanj 2024 </vt:lpstr>
      <vt:lpstr>Svibanj 2024</vt:lpstr>
      <vt:lpstr>Travanj 2024 </vt:lpstr>
      <vt:lpstr>Ožujak 2024 </vt:lpstr>
      <vt:lpstr>Veljača 2024 </vt:lpstr>
      <vt:lpstr>Siječanj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 Maltarić</dc:creator>
  <cp:lastModifiedBy>Katarina Cigelj</cp:lastModifiedBy>
  <cp:lastPrinted>2025-01-15T13:21:18Z</cp:lastPrinted>
  <dcterms:created xsi:type="dcterms:W3CDTF">2024-02-19T11:15:22Z</dcterms:created>
  <dcterms:modified xsi:type="dcterms:W3CDTF">2025-01-17T08:17:06Z</dcterms:modified>
</cp:coreProperties>
</file>